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P:\A - veřejné zakázky SPU\Cesty 2023\Polní cesta RCH 2 - KoPÚ Vitějovice\Zadávací dokumentace\"/>
    </mc:Choice>
  </mc:AlternateContent>
  <xr:revisionPtr revIDLastSave="0" documentId="13_ncr:1_{AB282362-6405-4B0F-B513-B6B2F05ECD48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Rekapitulace stavby" sheetId="1" r:id="rId1"/>
    <sheet name="Objekt 1 - Polní cesta RCH2" sheetId="2" r:id="rId2"/>
    <sheet name="Objekt 2 - Náhradní výsadba" sheetId="3" r:id="rId3"/>
    <sheet name="Objekt 3 - Vedlejší a ost..." sheetId="4" r:id="rId4"/>
  </sheets>
  <definedNames>
    <definedName name="_xlnm._FilterDatabase" localSheetId="1" hidden="1">'Objekt 1 - Polní cesta RCH2'!$C$123:$K$262</definedName>
    <definedName name="_xlnm._FilterDatabase" localSheetId="2" hidden="1">'Objekt 2 - Náhradní výsadba'!$C$118:$K$144</definedName>
    <definedName name="_xlnm._FilterDatabase" localSheetId="3" hidden="1">'Objekt 3 - Vedlejší a ost...'!$C$116:$K$134</definedName>
    <definedName name="_xlnm.Print_Titles" localSheetId="1">'Objekt 1 - Polní cesta RCH2'!$123:$123</definedName>
    <definedName name="_xlnm.Print_Titles" localSheetId="2">'Objekt 2 - Náhradní výsadba'!$118:$118</definedName>
    <definedName name="_xlnm.Print_Titles" localSheetId="3">'Objekt 3 - Vedlejší a ost...'!$116:$116</definedName>
    <definedName name="_xlnm.Print_Titles" localSheetId="0">'Rekapitulace stavby'!$92:$92</definedName>
    <definedName name="_xlnm.Print_Area" localSheetId="1">'Objekt 1 - Polní cesta RCH2'!$C$4:$J$76,'Objekt 1 - Polní cesta RCH2'!$C$82:$J$105,'Objekt 1 - Polní cesta RCH2'!$C$111:$K$262</definedName>
    <definedName name="_xlnm.Print_Area" localSheetId="2">'Objekt 2 - Náhradní výsadba'!$C$4:$J$76,'Objekt 2 - Náhradní výsadba'!$C$82:$J$100,'Objekt 2 - Náhradní výsadba'!$C$106:$K$144</definedName>
    <definedName name="_xlnm.Print_Area" localSheetId="3">'Objekt 3 - Vedlejší a ost...'!$C$4:$J$76,'Objekt 3 - Vedlejší a ost...'!$C$82:$J$98,'Objekt 3 - Vedlejší a ost...'!$C$104:$K$134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E24" i="4"/>
  <c r="J114" i="4" s="1"/>
  <c r="J23" i="4"/>
  <c r="J21" i="4"/>
  <c r="E21" i="4"/>
  <c r="J113" i="4" s="1"/>
  <c r="J20" i="4"/>
  <c r="J18" i="4"/>
  <c r="E18" i="4"/>
  <c r="F114" i="4"/>
  <c r="J17" i="4"/>
  <c r="J15" i="4"/>
  <c r="E15" i="4"/>
  <c r="F113" i="4" s="1"/>
  <c r="J14" i="4"/>
  <c r="J12" i="4"/>
  <c r="J111" i="4" s="1"/>
  <c r="E7" i="4"/>
  <c r="E107" i="4"/>
  <c r="J121" i="3"/>
  <c r="J37" i="3"/>
  <c r="J36" i="3"/>
  <c r="AY96" i="1"/>
  <c r="J35" i="3"/>
  <c r="AX96" i="1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J98" i="3"/>
  <c r="F113" i="3"/>
  <c r="E111" i="3"/>
  <c r="F89" i="3"/>
  <c r="E87" i="3"/>
  <c r="J24" i="3"/>
  <c r="E24" i="3"/>
  <c r="J116" i="3" s="1"/>
  <c r="J23" i="3"/>
  <c r="J21" i="3"/>
  <c r="E21" i="3"/>
  <c r="J91" i="3"/>
  <c r="J20" i="3"/>
  <c r="J18" i="3"/>
  <c r="E18" i="3"/>
  <c r="F116" i="3"/>
  <c r="J17" i="3"/>
  <c r="J15" i="3"/>
  <c r="E15" i="3"/>
  <c r="F115" i="3" s="1"/>
  <c r="J14" i="3"/>
  <c r="J12" i="3"/>
  <c r="J113" i="3" s="1"/>
  <c r="E7" i="3"/>
  <c r="E109" i="3"/>
  <c r="J37" i="2"/>
  <c r="J36" i="2"/>
  <c r="AY95" i="1"/>
  <c r="J35" i="2"/>
  <c r="AX95" i="1" s="1"/>
  <c r="BI260" i="2"/>
  <c r="BH260" i="2"/>
  <c r="BG260" i="2"/>
  <c r="BF260" i="2"/>
  <c r="T260" i="2"/>
  <c r="T259" i="2"/>
  <c r="R260" i="2"/>
  <c r="R259" i="2"/>
  <c r="P260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T233" i="2"/>
  <c r="R234" i="2"/>
  <c r="R233" i="2"/>
  <c r="P234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T202" i="2" s="1"/>
  <c r="R203" i="2"/>
  <c r="R202" i="2" s="1"/>
  <c r="P203" i="2"/>
  <c r="P202" i="2" s="1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E21" i="2"/>
  <c r="J91" i="2"/>
  <c r="J20" i="2"/>
  <c r="J18" i="2"/>
  <c r="E18" i="2"/>
  <c r="F121" i="2" s="1"/>
  <c r="J17" i="2"/>
  <c r="J15" i="2"/>
  <c r="E15" i="2"/>
  <c r="F120" i="2" s="1"/>
  <c r="J14" i="2"/>
  <c r="J12" i="2"/>
  <c r="J118" i="2" s="1"/>
  <c r="E7" i="2"/>
  <c r="E114" i="2"/>
  <c r="L90" i="1"/>
  <c r="AM90" i="1"/>
  <c r="AM89" i="1"/>
  <c r="L89" i="1"/>
  <c r="AM87" i="1"/>
  <c r="L87" i="1"/>
  <c r="L85" i="1"/>
  <c r="L84" i="1"/>
  <c r="BK225" i="2"/>
  <c r="J154" i="2"/>
  <c r="BK148" i="2"/>
  <c r="BK245" i="2"/>
  <c r="J194" i="2"/>
  <c r="BK240" i="2"/>
  <c r="J151" i="2"/>
  <c r="J196" i="2"/>
  <c r="BK260" i="2"/>
  <c r="J185" i="2"/>
  <c r="BK199" i="2"/>
  <c r="BK133" i="2"/>
  <c r="BK143" i="3"/>
  <c r="BK141" i="3"/>
  <c r="BK121" i="4"/>
  <c r="BK210" i="2"/>
  <c r="BK257" i="2"/>
  <c r="J170" i="2"/>
  <c r="J191" i="2"/>
  <c r="J225" i="2"/>
  <c r="J254" i="2"/>
  <c r="BK165" i="2"/>
  <c r="BK254" i="2"/>
  <c r="BK154" i="2"/>
  <c r="J207" i="2"/>
  <c r="BK151" i="2"/>
  <c r="J132" i="3"/>
  <c r="J143" i="3"/>
  <c r="J131" i="4"/>
  <c r="J133" i="4"/>
  <c r="BK222" i="2"/>
  <c r="J188" i="2"/>
  <c r="J237" i="2"/>
  <c r="J142" i="2"/>
  <c r="BK231" i="2"/>
  <c r="BK142" i="2"/>
  <c r="J216" i="2"/>
  <c r="J245" i="2"/>
  <c r="BK168" i="2"/>
  <c r="J130" i="2"/>
  <c r="BK251" i="2"/>
  <c r="BK163" i="2"/>
  <c r="J234" i="2"/>
  <c r="BK170" i="2"/>
  <c r="J123" i="3"/>
  <c r="BK123" i="3"/>
  <c r="BK132" i="3"/>
  <c r="J129" i="4"/>
  <c r="BK131" i="4"/>
  <c r="BK219" i="2"/>
  <c r="BK179" i="2"/>
  <c r="BK139" i="2"/>
  <c r="BK234" i="2"/>
  <c r="AS94" i="1"/>
  <c r="BK136" i="2"/>
  <c r="J160" i="2"/>
  <c r="J219" i="2"/>
  <c r="J136" i="2"/>
  <c r="BK207" i="2"/>
  <c r="J148" i="2"/>
  <c r="J182" i="2"/>
  <c r="J141" i="3"/>
  <c r="BK135" i="3"/>
  <c r="BK133" i="4"/>
  <c r="BK125" i="4"/>
  <c r="J248" i="2"/>
  <c r="BK194" i="2"/>
  <c r="BK160" i="2"/>
  <c r="J240" i="2"/>
  <c r="J145" i="2"/>
  <c r="J243" i="2"/>
  <c r="J163" i="2"/>
  <c r="BK196" i="2"/>
  <c r="BK216" i="2"/>
  <c r="BK157" i="2"/>
  <c r="J260" i="2"/>
  <c r="BK176" i="2"/>
  <c r="J127" i="2"/>
  <c r="J168" i="2"/>
  <c r="BK138" i="3"/>
  <c r="J138" i="3"/>
  <c r="J121" i="4"/>
  <c r="J119" i="4"/>
  <c r="BK129" i="4"/>
  <c r="J257" i="2"/>
  <c r="BK203" i="2"/>
  <c r="BK127" i="2"/>
  <c r="J179" i="2"/>
  <c r="J228" i="2"/>
  <c r="J165" i="2"/>
  <c r="BK237" i="2"/>
  <c r="BK191" i="2"/>
  <c r="J213" i="2"/>
  <c r="BK145" i="2"/>
  <c r="J133" i="2"/>
  <c r="J199" i="2"/>
  <c r="BK213" i="2"/>
  <c r="J173" i="2"/>
  <c r="J135" i="3"/>
  <c r="J129" i="3"/>
  <c r="J125" i="4"/>
  <c r="J123" i="4"/>
  <c r="BK123" i="4"/>
  <c r="J231" i="2"/>
  <c r="BK182" i="2"/>
  <c r="BK130" i="2"/>
  <c r="BK185" i="2"/>
  <c r="BK248" i="2"/>
  <c r="J203" i="2"/>
  <c r="J251" i="2"/>
  <c r="J222" i="2"/>
  <c r="BK243" i="2"/>
  <c r="J176" i="2"/>
  <c r="J139" i="2"/>
  <c r="J210" i="2"/>
  <c r="BK173" i="2"/>
  <c r="BK228" i="2"/>
  <c r="BK188" i="2"/>
  <c r="J157" i="2"/>
  <c r="BK129" i="3"/>
  <c r="BK126" i="3"/>
  <c r="J126" i="3"/>
  <c r="BK119" i="4"/>
  <c r="J127" i="4"/>
  <c r="BK127" i="4"/>
  <c r="BK126" i="2" l="1"/>
  <c r="T206" i="2"/>
  <c r="T247" i="2"/>
  <c r="P206" i="2"/>
  <c r="R247" i="2"/>
  <c r="P122" i="3"/>
  <c r="P120" i="3" s="1"/>
  <c r="P119" i="3" s="1"/>
  <c r="AU96" i="1" s="1"/>
  <c r="BK206" i="2"/>
  <c r="J206" i="2" s="1"/>
  <c r="J100" i="2" s="1"/>
  <c r="BK236" i="2"/>
  <c r="J236" i="2" s="1"/>
  <c r="J102" i="2" s="1"/>
  <c r="P247" i="2"/>
  <c r="BK122" i="3"/>
  <c r="J122" i="3" s="1"/>
  <c r="J99" i="3" s="1"/>
  <c r="R126" i="2"/>
  <c r="R236" i="2"/>
  <c r="T122" i="3"/>
  <c r="T120" i="3" s="1"/>
  <c r="T119" i="3" s="1"/>
  <c r="T126" i="2"/>
  <c r="T125" i="2" s="1"/>
  <c r="T124" i="2" s="1"/>
  <c r="P236" i="2"/>
  <c r="P126" i="2"/>
  <c r="P125" i="2"/>
  <c r="P124" i="2" s="1"/>
  <c r="AU95" i="1" s="1"/>
  <c r="T236" i="2"/>
  <c r="R122" i="3"/>
  <c r="R120" i="3" s="1"/>
  <c r="R119" i="3" s="1"/>
  <c r="R206" i="2"/>
  <c r="BK247" i="2"/>
  <c r="J247" i="2"/>
  <c r="J103" i="2"/>
  <c r="BK118" i="4"/>
  <c r="J118" i="4" s="1"/>
  <c r="J97" i="4" s="1"/>
  <c r="P118" i="4"/>
  <c r="P117" i="4" s="1"/>
  <c r="AU97" i="1" s="1"/>
  <c r="R118" i="4"/>
  <c r="R117" i="4"/>
  <c r="T118" i="4"/>
  <c r="T117" i="4" s="1"/>
  <c r="BK259" i="2"/>
  <c r="J259" i="2"/>
  <c r="J104" i="2"/>
  <c r="BK233" i="2"/>
  <c r="J233" i="2" s="1"/>
  <c r="J101" i="2" s="1"/>
  <c r="BK202" i="2"/>
  <c r="J202" i="2" s="1"/>
  <c r="J99" i="2" s="1"/>
  <c r="E85" i="4"/>
  <c r="F91" i="4"/>
  <c r="J92" i="4"/>
  <c r="BE121" i="4"/>
  <c r="BE123" i="4"/>
  <c r="BE125" i="4"/>
  <c r="BE131" i="4"/>
  <c r="BE133" i="4"/>
  <c r="J89" i="4"/>
  <c r="J91" i="4"/>
  <c r="BE119" i="4"/>
  <c r="F92" i="4"/>
  <c r="BE127" i="4"/>
  <c r="BE129" i="4"/>
  <c r="F91" i="3"/>
  <c r="J92" i="3"/>
  <c r="J115" i="3"/>
  <c r="BE129" i="3"/>
  <c r="E85" i="3"/>
  <c r="BE123" i="3"/>
  <c r="J126" i="2"/>
  <c r="J98" i="2" s="1"/>
  <c r="J89" i="3"/>
  <c r="F92" i="3"/>
  <c r="BE132" i="3"/>
  <c r="BE141" i="3"/>
  <c r="BE126" i="3"/>
  <c r="BE135" i="3"/>
  <c r="BE143" i="3"/>
  <c r="BE138" i="3"/>
  <c r="BE139" i="2"/>
  <c r="BE142" i="2"/>
  <c r="BE168" i="2"/>
  <c r="BE203" i="2"/>
  <c r="BE225" i="2"/>
  <c r="BE130" i="2"/>
  <c r="BE148" i="2"/>
  <c r="BE165" i="2"/>
  <c r="BE191" i="2"/>
  <c r="BE216" i="2"/>
  <c r="BE222" i="2"/>
  <c r="BE248" i="2"/>
  <c r="F91" i="2"/>
  <c r="BE127" i="2"/>
  <c r="BE251" i="2"/>
  <c r="E85" i="2"/>
  <c r="F92" i="2"/>
  <c r="J120" i="2"/>
  <c r="BE133" i="2"/>
  <c r="BE163" i="2"/>
  <c r="BE179" i="2"/>
  <c r="BE182" i="2"/>
  <c r="BE185" i="2"/>
  <c r="BE234" i="2"/>
  <c r="BE260" i="2"/>
  <c r="BE145" i="2"/>
  <c r="BE154" i="2"/>
  <c r="BE170" i="2"/>
  <c r="BE173" i="2"/>
  <c r="BE194" i="2"/>
  <c r="BE210" i="2"/>
  <c r="BE213" i="2"/>
  <c r="BE219" i="2"/>
  <c r="BE243" i="2"/>
  <c r="BE245" i="2"/>
  <c r="BE257" i="2"/>
  <c r="J92" i="2"/>
  <c r="BE160" i="2"/>
  <c r="BE176" i="2"/>
  <c r="BE207" i="2"/>
  <c r="J89" i="2"/>
  <c r="BE151" i="2"/>
  <c r="BE188" i="2"/>
  <c r="BE196" i="2"/>
  <c r="BE199" i="2"/>
  <c r="BE228" i="2"/>
  <c r="BE231" i="2"/>
  <c r="BE136" i="2"/>
  <c r="BE157" i="2"/>
  <c r="BE237" i="2"/>
  <c r="BE240" i="2"/>
  <c r="BE254" i="2"/>
  <c r="F35" i="3"/>
  <c r="BB96" i="1" s="1"/>
  <c r="J34" i="3"/>
  <c r="AW96" i="1" s="1"/>
  <c r="F37" i="3"/>
  <c r="BD96" i="1" s="1"/>
  <c r="F36" i="3"/>
  <c r="BC96" i="1" s="1"/>
  <c r="F34" i="3"/>
  <c r="BA96" i="1" s="1"/>
  <c r="F35" i="4"/>
  <c r="BB97" i="1" s="1"/>
  <c r="F34" i="2"/>
  <c r="BA95" i="1" s="1"/>
  <c r="J34" i="4"/>
  <c r="AW97" i="1" s="1"/>
  <c r="F36" i="2"/>
  <c r="BC95" i="1"/>
  <c r="F37" i="4"/>
  <c r="BD97" i="1" s="1"/>
  <c r="F37" i="2"/>
  <c r="BD95" i="1" s="1"/>
  <c r="F34" i="4"/>
  <c r="BA97" i="1" s="1"/>
  <c r="J34" i="2"/>
  <c r="AW95" i="1" s="1"/>
  <c r="F35" i="2"/>
  <c r="BB95" i="1" s="1"/>
  <c r="F36" i="4"/>
  <c r="BC97" i="1"/>
  <c r="R125" i="2" l="1"/>
  <c r="R124" i="2" s="1"/>
  <c r="BK125" i="2"/>
  <c r="J125" i="2" s="1"/>
  <c r="J97" i="2" s="1"/>
  <c r="BK120" i="3"/>
  <c r="J120" i="3" s="1"/>
  <c r="J97" i="3" s="1"/>
  <c r="BK117" i="4"/>
  <c r="J117" i="4" s="1"/>
  <c r="J96" i="4" s="1"/>
  <c r="AU94" i="1"/>
  <c r="J33" i="2"/>
  <c r="AV95" i="1" s="1"/>
  <c r="AT95" i="1" s="1"/>
  <c r="BA94" i="1"/>
  <c r="AW94" i="1" s="1"/>
  <c r="AK30" i="1" s="1"/>
  <c r="J33" i="3"/>
  <c r="AV96" i="1" s="1"/>
  <c r="AT96" i="1" s="1"/>
  <c r="J33" i="4"/>
  <c r="AV97" i="1" s="1"/>
  <c r="AT97" i="1" s="1"/>
  <c r="BC94" i="1"/>
  <c r="W32" i="1" s="1"/>
  <c r="F33" i="2"/>
  <c r="AZ95" i="1" s="1"/>
  <c r="F33" i="3"/>
  <c r="AZ96" i="1"/>
  <c r="BD94" i="1"/>
  <c r="W33" i="1" s="1"/>
  <c r="BB94" i="1"/>
  <c r="W31" i="1" s="1"/>
  <c r="F33" i="4"/>
  <c r="AZ97" i="1"/>
  <c r="BK124" i="2" l="1"/>
  <c r="J124" i="2" s="1"/>
  <c r="J30" i="2" s="1"/>
  <c r="AG95" i="1" s="1"/>
  <c r="BK119" i="3"/>
  <c r="J119" i="3"/>
  <c r="J96" i="3"/>
  <c r="AY94" i="1"/>
  <c r="J30" i="4"/>
  <c r="AG97" i="1" s="1"/>
  <c r="AZ94" i="1"/>
  <c r="AV94" i="1" s="1"/>
  <c r="AK29" i="1" s="1"/>
  <c r="W30" i="1"/>
  <c r="AX94" i="1"/>
  <c r="J39" i="4" l="1"/>
  <c r="J39" i="2"/>
  <c r="J96" i="2"/>
  <c r="AN95" i="1"/>
  <c r="AN97" i="1"/>
  <c r="J30" i="3"/>
  <c r="AG96" i="1"/>
  <c r="AG94" i="1" s="1"/>
  <c r="AK26" i="1" s="1"/>
  <c r="AK35" i="1" s="1"/>
  <c r="AT94" i="1"/>
  <c r="W29" i="1"/>
  <c r="J39" i="3" l="1"/>
  <c r="AN96" i="1"/>
  <c r="AN94" i="1"/>
</calcChain>
</file>

<file path=xl/sharedStrings.xml><?xml version="1.0" encoding="utf-8"?>
<sst xmlns="http://schemas.openxmlformats.org/spreadsheetml/2006/main" count="1900" uniqueCount="430">
  <si>
    <t>Export Komplet</t>
  </si>
  <si>
    <t/>
  </si>
  <si>
    <t>2.0</t>
  </si>
  <si>
    <t>False</t>
  </si>
  <si>
    <t>{048cf55b-7f91-434b-9ce6-238e292ba8ee}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</si>
  <si>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</si>
  <si>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</si>
  <si>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</si>
  <si>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</si>
  <si>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</si>
  <si>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</si>
  <si>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</si>
  <si>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</si>
  <si>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</si>
  <si>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10/17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</si>
  <si>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</si>
  <si>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</si>
  <si>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RCH2 -  KoPÚ Vitějovice</t>
  </si>
  <si>
    <t>KSO:</t>
  </si>
  <si>
    <t>CC-CZ:</t>
  </si>
  <si>
    <t>Místo:</t>
  </si>
  <si>
    <t>Vitějovice</t>
  </si>
  <si>
    <t>Datum:</t>
  </si>
  <si>
    <t>4. 4. 2023</t>
  </si>
  <si>
    <t>Zadavatel:</t>
  </si>
  <si>
    <t>IČ:</t>
  </si>
  <si>
    <t>01312774</t>
  </si>
  <si>
    <t>SPÚ, Pobočka Prachatice</t>
  </si>
  <si>
    <t>DIČ:</t>
  </si>
  <si>
    <t>Uchazeč:</t>
  </si>
  <si>
    <t>Projektant:</t>
  </si>
  <si>
    <t>27724905</t>
  </si>
  <si>
    <t>Vodohospodářský atelier s. r. o.</t>
  </si>
  <si>
    <t>Zpracovatel: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</si>
  <si>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</si>
  <si>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</si>
  <si>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</si>
  <si>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</si>
  <si>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</si>
  <si>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</si>
  <si>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</si>
  <si>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</si>
  <si>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</si>
  <si>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</si>
  <si>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</si>
  <si>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</si>
  <si>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</si>
  <si>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</si>
  <si>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</si>
  <si>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</si>
  <si>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</si>
  <si>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</si>
  <si>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</si>
  <si>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</si>
  <si>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</si>
  <si>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</si>
  <si>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</si>
  <si>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</si>
  <si>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</si>
  <si>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</si>
  <si>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</si>
  <si>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</si>
  <si>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</si>
  <si>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</si>
  <si>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</si>
  <si>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</si>
  <si>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</si>
  <si>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</si>
  <si>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</si>
  <si>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</si>
  <si>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</si>
  <si>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</si>
  <si>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</si>
  <si>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</si>
  <si>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</si>
  <si>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</si>
  <si>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</si>
  <si>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</si>
  <si>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</si>
  <si>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</si>
  <si>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</si>
  <si>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</si>
  <si>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Objekt 1</t>
  </si>
  <si>
    <t>Polní cesta RCH2</t>
  </si>
  <si>
    <t>STA</t>
  </si>
  <si>
    <t>1</t>
  </si>
  <si>
    <t>{12b38086-4768-4bed-b271-0929284fc95a}</t>
  </si>
  <si>
    <t>2</t>
  </si>
  <si>
    <t>Objekt 2</t>
  </si>
  <si>
    <t>Náhradní výsadba</t>
  </si>
  <si>
    <t>{59823dea-ef61-4943-a694-bac57931c886}</t>
  </si>
  <si>
    <t>Objekt 3</t>
  </si>
  <si>
    <t>Vedlejší a osta...</t>
  </si>
  <si>
    <t>{c95b5c77-67f1-4f06-8bd8-2f464021a9e5}</t>
  </si>
  <si>
    <t>KRYCÍ LIST SOUPISU PRACÍ</t>
  </si>
  <si>
    <t>Objekt:</t>
  </si>
  <si>
    <t>Objekt 1 - Polní cesta RCH2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</si>
  <si>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</si>
  <si>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</si>
  <si>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</si>
  <si>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</si>
  <si>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</si>
  <si>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</si>
  <si>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</si>
  <si>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</si>
  <si>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</si>
  <si>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</si>
  <si>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</si>
  <si>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</si>
  <si>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</si>
  <si>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</si>
  <si>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</si>
  <si>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</si>
  <si>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</si>
  <si>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</si>
  <si>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</si>
  <si>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</si>
  <si>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</si>
  <si>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</si>
  <si>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</si>
  <si>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</si>
  <si>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</si>
  <si>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</si>
  <si>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</si>
  <si>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</si>
  <si>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</si>
  <si>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</si>
  <si>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</si>
  <si>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</si>
  <si>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</si>
  <si>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</si>
  <si>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2023 01</t>
  </si>
  <si>
    <t>4</t>
  </si>
  <si>
    <t>PP</t>
  </si>
  <si>
    <t>Odstranění stromů s odřezáním kmene a s odvětvením listnatých, průměru kmene přes 100 do 300 mm</t>
  </si>
  <si>
    <t>Online PSC</t>
  </si>
  <si>
    <t>https://podminky.urs.cz/item/CS_URS_2023_01/112101101</t>
  </si>
  <si>
    <t>112101102</t>
  </si>
  <si>
    <t>Odstranění stromů listnatých průměru kmene přes 300 do 500 mm</t>
  </si>
  <si>
    <t>Odstranění stromů s odřezáním kmene a s odvětvením listnatých, průměru kmene přes 300 do 500 mm</t>
  </si>
  <si>
    <t>https://podminky.urs.cz/item/CS_URS_2023_01/112101102</t>
  </si>
  <si>
    <t>3</t>
  </si>
  <si>
    <t>112101103</t>
  </si>
  <si>
    <t>Odstranění stromů listnatých průměru kmene přes 500 do 700 mm</t>
  </si>
  <si>
    <t>6</t>
  </si>
  <si>
    <t>Odstranění stromů s odřezáním kmene a s odvětvením listnatých, průměru kmene přes 500 do 700 mm</t>
  </si>
  <si>
    <t>https://podminky.urs.cz/item/CS_URS_2023_01/112101103</t>
  </si>
  <si>
    <t>112111111</t>
  </si>
  <si>
    <t>Spálení větví všech druhů stromů</t>
  </si>
  <si>
    <t>8</t>
  </si>
  <si>
    <t>Spálení větví stromů všech druhů stromů o průměru kmene přes 0,10 m na hromadách</t>
  </si>
  <si>
    <t>https://podminky.urs.cz/item/CS_URS_2023_01/112111111</t>
  </si>
  <si>
    <t>5</t>
  </si>
  <si>
    <t>112201112</t>
  </si>
  <si>
    <t>Odstranění pařezů D přes 0,2 do 0,3 m v rovině a svahu do 1:5 s odklizením do 20 m a zasypáním jámy</t>
  </si>
  <si>
    <t>10</t>
  </si>
  <si>
    <t>Odstranění pařezu v rovině nebo na svahu do 1:5 o průměru pařezu na řezné ploše přes 200 do 300 mm</t>
  </si>
  <si>
    <t>https://podminky.urs.cz/item/CS_URS_2023_01/112201112</t>
  </si>
  <si>
    <t>112201113</t>
  </si>
  <si>
    <t>Odstranění pařezů D přes 0,3 do 0,4 m v rovině a svahu do 1:5 s odklizením do 20 m a zasypáním jámy</t>
  </si>
  <si>
    <t>12</t>
  </si>
  <si>
    <t>Odstranění pařezu v rovině nebo na svahu do 1:5 o průměru pařezu na řezné ploše přes 300 do 400 mm</t>
  </si>
  <si>
    <t>https://podminky.urs.cz/item/CS_URS_2023_01/112201113</t>
  </si>
  <si>
    <t>7</t>
  </si>
  <si>
    <t>112201115</t>
  </si>
  <si>
    <t>Odstranění pařezů D přes 0,5 do 0,6 m v rovině a svahu do 1:5 s odklizením do 20 m a zasypáním jámy</t>
  </si>
  <si>
    <t>14</t>
  </si>
  <si>
    <t>Odstranění pařezu v rovině nebo na svahu do 1:5 o průměru pařezu na řezné ploše přes 500 do 600 mm</t>
  </si>
  <si>
    <t>https://podminky.urs.cz/item/CS_URS_2023_01/112201115</t>
  </si>
  <si>
    <t>112211111</t>
  </si>
  <si>
    <t>Spálení pařezu D do 0,3 m</t>
  </si>
  <si>
    <t>16</t>
  </si>
  <si>
    <t>Spálení pařezů na hromadách průměru přes 0,10 do 0,30 m</t>
  </si>
  <si>
    <t>https://podminky.urs.cz/item/CS_URS_2023_01/112211111</t>
  </si>
  <si>
    <t>9</t>
  </si>
  <si>
    <t>112211112</t>
  </si>
  <si>
    <t>Spálení pařezu D do 0,5 m</t>
  </si>
  <si>
    <t>18</t>
  </si>
  <si>
    <t>Spálení pařezů na hromadách průměru přes 0,30 do 0,50 m</t>
  </si>
  <si>
    <t>https://podminky.urs.cz/item/CS_URS_2023_01/112211112</t>
  </si>
  <si>
    <t>112211113</t>
  </si>
  <si>
    <t>Spálení pařezu D do 1,0 m</t>
  </si>
  <si>
    <t>20</t>
  </si>
  <si>
    <t>Spálení pařezů na hromadách průměru přes 0,50 do 1,00 m</t>
  </si>
  <si>
    <t>https://podminky.urs.cz/item/CS_URS_2023_01/112211113</t>
  </si>
  <si>
    <t>11</t>
  </si>
  <si>
    <t>113107143</t>
  </si>
  <si>
    <t>Odstranění podkladu živičného tl přes 100 do 150 mm ručně</t>
  </si>
  <si>
    <t>m2</t>
  </si>
  <si>
    <t>22</t>
  </si>
  <si>
    <t>Odstranění podkladů nebo krytů ručně s přemístěním hmot na skládku na vzdálenost do 3 m nebo s naložením na dopravní prostředek živičných, o tl. vrstvy přes 100 do 150 mm</t>
  </si>
  <si>
    <t>https://podminky.urs.cz/item/CS_URS_2023_01/113107143</t>
  </si>
  <si>
    <t>122252204</t>
  </si>
  <si>
    <t>Odkopávky a prokopávky nezapažené pro silnice a dálnice v hornině třídy těžitelnosti I objem do 500 m3 strojně</t>
  </si>
  <si>
    <t>m3</t>
  </si>
  <si>
    <t>24</t>
  </si>
  <si>
    <t>Odkopávky a prokopávky nezapažené pro silnice a dálnice strojně v hornině třídy těžitelnosti I přes 100 do 500 m3</t>
  </si>
  <si>
    <t>https://podminky.urs.cz/item/CS_URS_2023_01/122252204</t>
  </si>
  <si>
    <t>13</t>
  </si>
  <si>
    <t>122202209</t>
  </si>
  <si>
    <t>Příplatek k odkopávkám a prokopávkám pro silnice v hornině tř. 3 za lepivost</t>
  </si>
  <si>
    <t>26</t>
  </si>
  <si>
    <t>122452204</t>
  </si>
  <si>
    <t>Odkopávky a prokopávky nezapažené pro silnice a dálnice v hornině třídy těžitelnosti II objem do 500 m3 strojně</t>
  </si>
  <si>
    <t>28</t>
  </si>
  <si>
    <t>Odkopávky a prokopávky nezapažené pro silnice a dálnice strojně v hornině třídy těžitelnosti II přes 100 do 500 m3</t>
  </si>
  <si>
    <t>https://podminky.urs.cz/item/CS_URS_2023_01/122452204</t>
  </si>
  <si>
    <t>122302209</t>
  </si>
  <si>
    <t>Příplatek k odkopávkám a prokopávkám pro silnice v hornině tř. 4 za lepivost</t>
  </si>
  <si>
    <t>30</t>
  </si>
  <si>
    <t>162201401</t>
  </si>
  <si>
    <t>Vodorovné přemístění větví stromů listnatých do 1 km D kmene přes 100 do 300 mm</t>
  </si>
  <si>
    <t>32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</si>
  <si>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</si>
  <si>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</si>
  <si>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17</t>
  </si>
  <si>
    <t>162201402</t>
  </si>
  <si>
    <t>Vodorovné přemístění větví stromů listnatých do 1 km D kmene přes 300 do 500 mm</t>
  </si>
  <si>
    <t>34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</si>
  <si>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</si>
  <si>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</si>
  <si>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162201403</t>
  </si>
  <si>
    <t>Vodorovné přemístění větví stromů listnatých do 1 km D kmene přes 500 do 700 mm</t>
  </si>
  <si>
    <t>36</t>
  </si>
  <si>
    <t>Vodorovné přemístění větví, kmenů nebo pařezů s naložením, složením a dopravou do 1000 m větví stromů listnatých, průměru kmene přes 500 do 700 mm</t>
  </si>
  <si>
    <t>https://podminky.urs.cz/item/CS_URS_2023_01/162201403</t>
  </si>
  <si>
    <t>19</t>
  </si>
  <si>
    <t>162751137</t>
  </si>
  <si>
    <t>Vodorovné přemístění přes 9 000 do 10000 m výkopku/sypaniny z horniny třídy těžitelnosti II skupiny 4 a 5</t>
  </si>
  <si>
    <t>38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</si>
  <si>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</si>
  <si>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https://podminky.urs.cz/item/CS_URS_2023_01/162751137</t>
  </si>
  <si>
    <t>171152101</t>
  </si>
  <si>
    <t>Uložení sypaniny z hornin soudržných do násypů zhutněných silnic a dálnic</t>
  </si>
  <si>
    <t>40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</si>
  <si>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</si>
  <si>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https://podminky.urs.cz/item/CS_URS_2023_01/171152101</t>
  </si>
  <si>
    <t>171251201</t>
  </si>
  <si>
    <t>Uložení sypaniny na skládky nebo meziskládky</t>
  </si>
  <si>
    <t>42</t>
  </si>
  <si>
    <t>Uložení sypaniny na skládky nebo meziskládky bez hutnění s upravením uložené sypaniny do předepsaného tvaru</t>
  </si>
  <si>
    <t>https://podminky.urs.cz/item/CS_URS_2023_01/171251201</t>
  </si>
  <si>
    <t>181152302</t>
  </si>
  <si>
    <t>Úprava pláně pro silnice a dálnice v zářezech se zhutněním</t>
  </si>
  <si>
    <t>44</t>
  </si>
  <si>
    <t>Úprava pláně na stavbách silnic a dálnic strojně v zářezech mimo skalních se zhutněním</t>
  </si>
  <si>
    <t>https://podminky.urs.cz/item/CS_URS_2023_01/181152302</t>
  </si>
  <si>
    <t>23</t>
  </si>
  <si>
    <t>181451122</t>
  </si>
  <si>
    <t>Založení lučního trávníku výsevem pl přes 1000 m2 ve svahu přes 1:5 do 1:2</t>
  </si>
  <si>
    <t>46</t>
  </si>
  <si>
    <t>Založení trávníku na půdě předem připravené plochy přes 1000 m2 výsevem včetně utažení lučního na svahu přes 1:5 do 1:2</t>
  </si>
  <si>
    <t>https://podminky.urs.cz/item/CS_URS_2023_01/181451122</t>
  </si>
  <si>
    <t>M</t>
  </si>
  <si>
    <t>00572100</t>
  </si>
  <si>
    <t>osivo jetelotráva intenzivní víceletá</t>
  </si>
  <si>
    <t>kg</t>
  </si>
  <si>
    <t>48</t>
  </si>
  <si>
    <t>25</t>
  </si>
  <si>
    <t>182151111</t>
  </si>
  <si>
    <t>Svahování v zářezech v hornině třídy těžitelnosti I skupiny 1 až 3 strojně</t>
  </si>
  <si>
    <t>50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</si>
  <si>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</si>
  <si>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</si>
  <si>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182251101</t>
  </si>
  <si>
    <t>Svahování násypů strojně</t>
  </si>
  <si>
    <t>52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</si>
  <si>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</si>
  <si>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</si>
  <si>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Zakládání</t>
  </si>
  <si>
    <t>27</t>
  </si>
  <si>
    <t>212752112</t>
  </si>
  <si>
    <t>Trativod z drenážních trubek korugovaných PE-HD SN 4 perforace 220° včetně lože otevřený výkop DN 150 pro liniové stavby</t>
  </si>
  <si>
    <t>m</t>
  </si>
  <si>
    <t>54</t>
  </si>
  <si>
    <t>Trativody z drenážních trubek pro liniové stavby a komunikace se zřízením štěrkového lože pod trubky a s jejich obsypem v otevřeném výkopu trubka korugovaná sendvičová PE-HD SN 4 perforace 220° DN 150</t>
  </si>
  <si>
    <t>https://podminky.urs.cz/item/CS_URS_2023_01/212752112</t>
  </si>
  <si>
    <t>Komunikace pozemní</t>
  </si>
  <si>
    <t>564851111</t>
  </si>
  <si>
    <t>Podklad ze štěrkodrtě ŠD plochy přes 100 m2 tl 150 mm</t>
  </si>
  <si>
    <t>56</t>
  </si>
  <si>
    <t>Podklad ze štěrkodrti ŠD s rozprostřením a zhutněním plochy přes 100 m2, po zhutnění tl. 150 mm</t>
  </si>
  <si>
    <t>https://podminky.urs.cz/item/CS_URS_2023_01/564851111</t>
  </si>
  <si>
    <t>29</t>
  </si>
  <si>
    <t>58</t>
  </si>
  <si>
    <t>565155111</t>
  </si>
  <si>
    <t>Asfaltový beton vrstva podkladní ACP 16 (obalované kamenivo OKS) tl 70 mm š do 3 m</t>
  </si>
  <si>
    <t>60</t>
  </si>
  <si>
    <t>Asfaltový beton vrstva podkladní ACP 16 (obalované kamenivo střednězrnné - OKS) s rozprostřením a zhutněním v pruhu šířky přes 1,5 do 3 m, po zhutnění tl. 70 mm</t>
  </si>
  <si>
    <t>https://podminky.urs.cz/item/CS_URS_2023_01/565155111</t>
  </si>
  <si>
    <t>31</t>
  </si>
  <si>
    <t>569831111</t>
  </si>
  <si>
    <t>Zpevnění krajnic štěrkodrtí tl 100 mm</t>
  </si>
  <si>
    <t>62</t>
  </si>
  <si>
    <t>Zpevnění krajnic nebo komunikací pro pěší s rozprostřením a zhutněním, po zhutnění štěrkodrtí tl. 100 mm</t>
  </si>
  <si>
    <t>https://podminky.urs.cz/item/CS_URS_2023_01/569831111</t>
  </si>
  <si>
    <t>573211107</t>
  </si>
  <si>
    <t>Postřik živičný spojovací z asfaltu v množství 0,30 kg/m2</t>
  </si>
  <si>
    <t>64</t>
  </si>
  <si>
    <t>Postřik spojovací PS bez posypu kamenivem z asfaltu silničního, v množství 0,30 kg/m2</t>
  </si>
  <si>
    <t>https://podminky.urs.cz/item/CS_URS_2023_01/573211107</t>
  </si>
  <si>
    <t>33</t>
  </si>
  <si>
    <t>573211112</t>
  </si>
  <si>
    <t>Postřik živičný spojovací z asfaltu v množství 0,70 kg/m2</t>
  </si>
  <si>
    <t>66</t>
  </si>
  <si>
    <t>Postřik spojovací PS bez posypu kamenivem z asfaltu silničního, v množství 0,70 kg/m2</t>
  </si>
  <si>
    <t>https://podminky.urs.cz/item/CS_URS_2023_01/573211112</t>
  </si>
  <si>
    <t>577134141</t>
  </si>
  <si>
    <t>Asfaltový beton vrstva obrusná ACO 11 (ABS) tř. I tl 40 mm š přes 3 m z modifikovaného asfaltu</t>
  </si>
  <si>
    <t>68</t>
  </si>
  <si>
    <t>Asfaltový beton vrstva obrusná ACO 11 (ABS) s rozprostřením a se zhutněním z modifikovaného asfaltu v pruhu šířky přes 3 m, po zhutnění tl. 40 mm</t>
  </si>
  <si>
    <t>https://podminky.urs.cz/item/CS_URS_2023_01/577134141</t>
  </si>
  <si>
    <t>35</t>
  </si>
  <si>
    <t>599141111</t>
  </si>
  <si>
    <t>Vyplnění spár mezi silničními dílci živičnou zálivkou</t>
  </si>
  <si>
    <t>70</t>
  </si>
  <si>
    <t>Vyplnění spár mezi silničními dílci jakékoliv tloušťky živičnou zálivkou</t>
  </si>
  <si>
    <t>https://podminky.urs.cz/item/CS_URS_2023_01/599141111</t>
  </si>
  <si>
    <t>R 5001</t>
  </si>
  <si>
    <t>Oprava stávajícího sjezdu po dokončení</t>
  </si>
  <si>
    <t>72</t>
  </si>
  <si>
    <t>Trubní vedení</t>
  </si>
  <si>
    <t>37</t>
  </si>
  <si>
    <t>R 8001</t>
  </si>
  <si>
    <t>Půlená chránička, včetně příslušenství a montáže</t>
  </si>
  <si>
    <t>74</t>
  </si>
  <si>
    <t>Ostatní konstrukce a práce, bourání</t>
  </si>
  <si>
    <t>914511111</t>
  </si>
  <si>
    <t>Montáž sloupku dopravních značek délky do 3,5 m s betonovým základem</t>
  </si>
  <si>
    <t>76</t>
  </si>
  <si>
    <t>Montáž sloupku dopravních značek délky do 3,5 m do betonového základu</t>
  </si>
  <si>
    <t>https://podminky.urs.cz/item/CS_URS_2023_01/914511111</t>
  </si>
  <si>
    <t>39</t>
  </si>
  <si>
    <t>919735111</t>
  </si>
  <si>
    <t>Řezání stávajícího živičného krytu hl do 50 mm</t>
  </si>
  <si>
    <t>78</t>
  </si>
  <si>
    <t>Řezání stávajícího živičného krytu nebo podkladu hloubky do 50 mm</t>
  </si>
  <si>
    <t>https://podminky.urs.cz/item/CS_URS_2023_01/919735111</t>
  </si>
  <si>
    <t>R90004</t>
  </si>
  <si>
    <t>Statická zatěžovací zkouška dle TKP</t>
  </si>
  <si>
    <t>ks</t>
  </si>
  <si>
    <t>80</t>
  </si>
  <si>
    <t>41</t>
  </si>
  <si>
    <t>40445158</t>
  </si>
  <si>
    <t>sloupek směrový silniční plastový 1,2m</t>
  </si>
  <si>
    <t>82</t>
  </si>
  <si>
    <t>99</t>
  </si>
  <si>
    <t>Přesun hmot a manipulace se sutí</t>
  </si>
  <si>
    <t>997013501</t>
  </si>
  <si>
    <t>Odvoz suti a vybouraných hmot na skládku nebo meziskládku do 1 km se složením</t>
  </si>
  <si>
    <t>t</t>
  </si>
  <si>
    <t>84</t>
  </si>
  <si>
    <t>Odvoz suti a vybouraných hmot na skládku nebo meziskládku se složením, na vzdálenost do 1 km</t>
  </si>
  <si>
    <t>https://podminky.urs.cz/item/CS_URS_2023_01/997013501</t>
  </si>
  <si>
    <t>43</t>
  </si>
  <si>
    <t>997013509</t>
  </si>
  <si>
    <t>Příplatek k odvozu suti a vybouraných hmot na skládku ZKD 1 km přes 1 km</t>
  </si>
  <si>
    <t>86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</si>
  <si>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</si>
  <si>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</si>
  <si>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997211611</t>
  </si>
  <si>
    <t>Nakládání suti na dopravní prostředky pro vodorovnou dopravu</t>
  </si>
  <si>
    <t>88</t>
  </si>
  <si>
    <t>Nakládání suti nebo vybouraných hmot na dopravní prostředky pro vodorovnou dopravu suti</t>
  </si>
  <si>
    <t>https://podminky.urs.cz/item/CS_URS_2023_01/997211611</t>
  </si>
  <si>
    <t>45</t>
  </si>
  <si>
    <t>94621006</t>
  </si>
  <si>
    <t>Poplatek za uložení odpadu z asfaltových povrchů na skládce (skládkovné)</t>
  </si>
  <si>
    <t>90</t>
  </si>
  <si>
    <t>998</t>
  </si>
  <si>
    <t>Přesun hmot</t>
  </si>
  <si>
    <t>998225111</t>
  </si>
  <si>
    <t>Přesun hmot pro pozemní komunikace s krytem z kamene, monolitickým betonovým nebo živičným</t>
  </si>
  <si>
    <t>92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</si>
  <si>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</si>
  <si>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</si>
  <si>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Objekt 2 - Náhradní výsadba</t>
  </si>
  <si>
    <t xml:space="preserve">    18 - Zemní práce - povrchové úpravy terénu</t>
  </si>
  <si>
    <t>Zemní práce - povrchové úpravy terénu</t>
  </si>
  <si>
    <t>183101115</t>
  </si>
  <si>
    <t>Hloubení jamek bez výměny půdy zeminy skupiny 1 až 4 obj přes 0,125 do 0,4 m3 v rovině a svahu do 1:5</t>
  </si>
  <si>
    <t>Hloubení jamek pro vysazování rostlin v zemině skupiny 1 až 4 bez výměny půdy v rovině nebo na svahu do 1:5, objemu přes 0,125 do 0,40 m3</t>
  </si>
  <si>
    <t>https://podminky.urs.cz/item/CS_URS_2023_01/183101115</t>
  </si>
  <si>
    <t>184004415</t>
  </si>
  <si>
    <t>Výsadba sazenic stromů v přes 1500 do 3000 mm do jamky D 700 mm hl 700 mm</t>
  </si>
  <si>
    <t>Výsadba sazenic bez vykopání jamek a bez donesení hlíny stromů (odrostků) v. přes 1500 do 3000 mm, jamky o průměru 700 mm, hl. 700 mm</t>
  </si>
  <si>
    <t>https://podminky.urs.cz/item/CS_URS_2023_01/184004415</t>
  </si>
  <si>
    <t>184812112</t>
  </si>
  <si>
    <t>Ošetřování stromů - kůl D 40 až 60 mm dl do 2 m s upevněním motouzem</t>
  </si>
  <si>
    <t>Ošetřování stromů kůl k sazenici délky 2 m, průměru od 0,04 m do 0,06 m</t>
  </si>
  <si>
    <t>https://podminky.urs.cz/item/CS_URS_2023_01/184812112</t>
  </si>
  <si>
    <t>184813121</t>
  </si>
  <si>
    <t>Ochrana dřevin před okusem ručně pletivem v rovině a svahu do 1:5</t>
  </si>
  <si>
    <t>Ochrana dřevin před okusem zvěří ručně v rovině nebo ve svahu do 1:5, pletivem, výšky do 2 m</t>
  </si>
  <si>
    <t>https://podminky.urs.cz/item/CS_URS_2023_01/184813121</t>
  </si>
  <si>
    <t>184814113</t>
  </si>
  <si>
    <t>Okopání kolem sazenic v ploše 0,5x0,5 m v zemině skupiny 3</t>
  </si>
  <si>
    <t>Okopání okolo sazenic hloubky do 0,10 m, na ploše 0,50 x 0,50 m v zemině skupiny 3</t>
  </si>
  <si>
    <t>https://podminky.urs.cz/item/CS_URS_2023_01/184814113</t>
  </si>
  <si>
    <t>185804312</t>
  </si>
  <si>
    <t>Zalití rostlin vodou plocha přes 20 m2</t>
  </si>
  <si>
    <t>Zalití rostlin vodou plochy záhonů jednotlivě přes 20 m2</t>
  </si>
  <si>
    <t>https://podminky.urs.cz/item/CS_URS_2023_01/185804312</t>
  </si>
  <si>
    <t>R 1001</t>
  </si>
  <si>
    <t>Lípa srdčitá (Tilia cordata)  min. 150 cm</t>
  </si>
  <si>
    <t>CS ÚRS 2020 01</t>
  </si>
  <si>
    <t>R 1001.1</t>
  </si>
  <si>
    <t>Dub letní (Quercus robur)  min. 150 cm</t>
  </si>
  <si>
    <t>Objekt 3 - Vedlejší a osta...</t>
  </si>
  <si>
    <t>VRN - Vedlejší rozpočtové náklady</t>
  </si>
  <si>
    <t>VRN</t>
  </si>
  <si>
    <t>Vedlejší rozpočtové náklady</t>
  </si>
  <si>
    <t>00000101</t>
  </si>
  <si>
    <t>Zařízení staveniště</t>
  </si>
  <si>
    <t>kpl</t>
  </si>
  <si>
    <t>00000102</t>
  </si>
  <si>
    <t>Geodetické vytyčení pozemků před stavbou, geodetické vytyčení stavby</t>
  </si>
  <si>
    <t>00000103</t>
  </si>
  <si>
    <t>Ochrana stávajících inženýrských sítí na staveništi</t>
  </si>
  <si>
    <t>00000107</t>
  </si>
  <si>
    <t>Vytýčení inženýrských sítí</t>
  </si>
  <si>
    <t>00000110</t>
  </si>
  <si>
    <t>Geodetické zaměření skutečného provedení stavby</t>
  </si>
  <si>
    <t>00000112</t>
  </si>
  <si>
    <t>Rozbory zemin a výkopového materiálu pro uložení na skládku</t>
  </si>
  <si>
    <t>00000114</t>
  </si>
  <si>
    <t>Zpracování a předání dokumentace skutečného provedení stavby (2 paré + 1 paré v elektronické podobě) objednateli - pro celou stavbu</t>
  </si>
  <si>
    <t>00000115</t>
  </si>
  <si>
    <t>Inženýrsko-geologický průzkum, zkoušky a měření (únosnost pláně, statické zkoušky hutněníatd.)</t>
  </si>
  <si>
    <t>Inženýrsko-geologický průzkum, zkoušky a měření (únosnost pláně, statické zkoušky hutnění, atd.)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</si>
</sst>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9" fillId="5" borderId="0" xfId="0" applyFont="1" applyFill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5" borderId="16" xfId="0" applyFont="1" applyFill="1" applyBorder="1" applyAlignment="1" applyProtection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19" fillId="5" borderId="0" xfId="0" applyFont="1" applyFill="1" applyAlignment="1" applyProtection="1">
      <alignment horizontal="right" vertical="center"/>
    </xf>
    <xf numFmtId="4" fontId="6" fillId="0" borderId="20" xfId="0" applyNumberFormat="1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19" fillId="5" borderId="18" xfId="0" applyFont="1" applyFill="1" applyBorder="1" applyAlignment="1" applyProtection="1">
      <alignment horizontal="center" vertical="center" wrapText="1"/>
    </xf>
    <xf numFmtId="4" fontId="21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19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Protection="1"/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0" fillId="0" borderId="4" xfId="0" applyBorder="1" applyProtection="1"/>
    <xf numFmtId="0" fontId="14" fillId="0" borderId="5" xfId="0" applyFont="1" applyBorder="1" applyAlignment="1" applyProtection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5" borderId="6" xfId="0" applyFont="1" applyFill="1" applyBorder="1" applyAlignment="1" applyProtection="1">
      <alignment horizontal="center" vertical="center"/>
    </xf>
    <xf numFmtId="0" fontId="19" fillId="5" borderId="7" xfId="0" applyFont="1" applyFill="1" applyBorder="1" applyAlignment="1" applyProtection="1">
      <alignment horizontal="left" vertical="center"/>
    </xf>
    <xf numFmtId="0" fontId="19" fillId="5" borderId="7" xfId="0" applyFont="1" applyFill="1" applyBorder="1" applyAlignment="1" applyProtection="1">
      <alignment horizontal="center" vertical="center"/>
    </xf>
    <xf numFmtId="0" fontId="19" fillId="5" borderId="7" xfId="0" applyFont="1" applyFill="1" applyBorder="1" applyAlignment="1" applyProtection="1">
      <alignment horizontal="right" vertical="center"/>
    </xf>
    <xf numFmtId="0" fontId="19" fillId="5" borderId="8" xfId="0" applyFont="1" applyFill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22452204" TargetMode="External"/><Relationship Id="rId18" Type="http://schemas.openxmlformats.org/officeDocument/2006/relationships/hyperlink" Target="https://podminky.urs.cz/item/CS_URS_2023_01/171152101" TargetMode="External"/><Relationship Id="rId26" Type="http://schemas.openxmlformats.org/officeDocument/2006/relationships/hyperlink" Target="https://podminky.urs.cz/item/CS_URS_2023_01/564851111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s://podminky.urs.cz/item/CS_URS_2023_01/181451122" TargetMode="External"/><Relationship Id="rId34" Type="http://schemas.openxmlformats.org/officeDocument/2006/relationships/hyperlink" Target="https://podminky.urs.cz/item/CS_URS_2023_01/919735111" TargetMode="External"/><Relationship Id="rId7" Type="http://schemas.openxmlformats.org/officeDocument/2006/relationships/hyperlink" Target="https://podminky.urs.cz/item/CS_URS_2023_01/112201115" TargetMode="External"/><Relationship Id="rId12" Type="http://schemas.openxmlformats.org/officeDocument/2006/relationships/hyperlink" Target="https://podminky.urs.cz/item/CS_URS_2023_01/122252204" TargetMode="External"/><Relationship Id="rId17" Type="http://schemas.openxmlformats.org/officeDocument/2006/relationships/hyperlink" Target="https://podminky.urs.cz/item/CS_URS_2023_01/162751137" TargetMode="External"/><Relationship Id="rId25" Type="http://schemas.openxmlformats.org/officeDocument/2006/relationships/hyperlink" Target="https://podminky.urs.cz/item/CS_URS_2023_01/564851111" TargetMode="External"/><Relationship Id="rId33" Type="http://schemas.openxmlformats.org/officeDocument/2006/relationships/hyperlink" Target="https://podminky.urs.cz/item/CS_URS_2023_01/914511111" TargetMode="External"/><Relationship Id="rId38" Type="http://schemas.openxmlformats.org/officeDocument/2006/relationships/hyperlink" Target="https://podminky.urs.cz/item/CS_URS_2023_01/998225111" TargetMode="External"/><Relationship Id="rId2" Type="http://schemas.openxmlformats.org/officeDocument/2006/relationships/hyperlink" Target="https://podminky.urs.cz/item/CS_URS_2023_01/112101102" TargetMode="External"/><Relationship Id="rId16" Type="http://schemas.openxmlformats.org/officeDocument/2006/relationships/hyperlink" Target="https://podminky.urs.cz/item/CS_URS_2023_01/162201403" TargetMode="External"/><Relationship Id="rId20" Type="http://schemas.openxmlformats.org/officeDocument/2006/relationships/hyperlink" Target="https://podminky.urs.cz/item/CS_URS_2023_01/181152302" TargetMode="External"/><Relationship Id="rId29" Type="http://schemas.openxmlformats.org/officeDocument/2006/relationships/hyperlink" Target="https://podminky.urs.cz/item/CS_URS_2023_01/573211107" TargetMode="External"/><Relationship Id="rId1" Type="http://schemas.openxmlformats.org/officeDocument/2006/relationships/hyperlink" Target="https://podminky.urs.cz/item/CS_URS_2023_01/112101101" TargetMode="External"/><Relationship Id="rId6" Type="http://schemas.openxmlformats.org/officeDocument/2006/relationships/hyperlink" Target="https://podminky.urs.cz/item/CS_URS_2023_01/112201113" TargetMode="External"/><Relationship Id="rId11" Type="http://schemas.openxmlformats.org/officeDocument/2006/relationships/hyperlink" Target="https://podminky.urs.cz/item/CS_URS_2023_01/113107143" TargetMode="External"/><Relationship Id="rId24" Type="http://schemas.openxmlformats.org/officeDocument/2006/relationships/hyperlink" Target="https://podminky.urs.cz/item/CS_URS_2023_01/212752112" TargetMode="External"/><Relationship Id="rId32" Type="http://schemas.openxmlformats.org/officeDocument/2006/relationships/hyperlink" Target="https://podminky.urs.cz/item/CS_URS_2023_01/599141111" TargetMode="External"/><Relationship Id="rId37" Type="http://schemas.openxmlformats.org/officeDocument/2006/relationships/hyperlink" Target="https://podminky.urs.cz/item/CS_URS_2023_01/997211611" TargetMode="External"/><Relationship Id="rId40" Type="http://schemas.openxmlformats.org/officeDocument/2006/relationships/drawing" Target="../drawings/drawing2.xml"/><Relationship Id="rId5" Type="http://schemas.openxmlformats.org/officeDocument/2006/relationships/hyperlink" Target="https://podminky.urs.cz/item/CS_URS_2023_01/112201112" TargetMode="External"/><Relationship Id="rId15" Type="http://schemas.openxmlformats.org/officeDocument/2006/relationships/hyperlink" Target="https://podminky.urs.cz/item/CS_URS_2023_01/162201402" TargetMode="External"/><Relationship Id="rId23" Type="http://schemas.openxmlformats.org/officeDocument/2006/relationships/hyperlink" Target="https://podminky.urs.cz/item/CS_URS_2023_01/182251101" TargetMode="External"/><Relationship Id="rId28" Type="http://schemas.openxmlformats.org/officeDocument/2006/relationships/hyperlink" Target="https://podminky.urs.cz/item/CS_URS_2023_01/569831111" TargetMode="External"/><Relationship Id="rId36" Type="http://schemas.openxmlformats.org/officeDocument/2006/relationships/hyperlink" Target="https://podminky.urs.cz/item/CS_URS_2023_01/997013509" TargetMode="External"/><Relationship Id="rId10" Type="http://schemas.openxmlformats.org/officeDocument/2006/relationships/hyperlink" Target="https://podminky.urs.cz/item/CS_URS_2023_01/112211113" TargetMode="External"/><Relationship Id="rId19" Type="http://schemas.openxmlformats.org/officeDocument/2006/relationships/hyperlink" Target="https://podminky.urs.cz/item/CS_URS_2023_01/171251201" TargetMode="External"/><Relationship Id="rId31" Type="http://schemas.openxmlformats.org/officeDocument/2006/relationships/hyperlink" Target="https://podminky.urs.cz/item/CS_URS_2023_01/577134141" TargetMode="External"/><Relationship Id="rId4" Type="http://schemas.openxmlformats.org/officeDocument/2006/relationships/hyperlink" Target="https://podminky.urs.cz/item/CS_URS_2023_01/112111111" TargetMode="External"/><Relationship Id="rId9" Type="http://schemas.openxmlformats.org/officeDocument/2006/relationships/hyperlink" Target="https://podminky.urs.cz/item/CS_URS_2023_01/112211112" TargetMode="External"/><Relationship Id="rId14" Type="http://schemas.openxmlformats.org/officeDocument/2006/relationships/hyperlink" Target="https://podminky.urs.cz/item/CS_URS_2023_01/162201401" TargetMode="External"/><Relationship Id="rId22" Type="http://schemas.openxmlformats.org/officeDocument/2006/relationships/hyperlink" Target="https://podminky.urs.cz/item/CS_URS_2023_01/182151111" TargetMode="External"/><Relationship Id="rId27" Type="http://schemas.openxmlformats.org/officeDocument/2006/relationships/hyperlink" Target="https://podminky.urs.cz/item/CS_URS_2023_01/565155111" TargetMode="External"/><Relationship Id="rId30" Type="http://schemas.openxmlformats.org/officeDocument/2006/relationships/hyperlink" Target="https://podminky.urs.cz/item/CS_URS_2023_01/573211112" TargetMode="External"/><Relationship Id="rId35" Type="http://schemas.openxmlformats.org/officeDocument/2006/relationships/hyperlink" Target="https://podminky.urs.cz/item/CS_URS_2023_01/997013501" TargetMode="External"/><Relationship Id="rId8" Type="http://schemas.openxmlformats.org/officeDocument/2006/relationships/hyperlink" Target="https://podminky.urs.cz/item/CS_URS_2023_01/112211111" TargetMode="External"/><Relationship Id="rId3" Type="http://schemas.openxmlformats.org/officeDocument/2006/relationships/hyperlink" Target="https://podminky.urs.cz/item/CS_URS_2023_01/112101103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184812112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3_01/184004415" TargetMode="External"/><Relationship Id="rId1" Type="http://schemas.openxmlformats.org/officeDocument/2006/relationships/hyperlink" Target="https://podminky.urs.cz/item/CS_URS_2023_01/183101115" TargetMode="External"/><Relationship Id="rId6" Type="http://schemas.openxmlformats.org/officeDocument/2006/relationships/hyperlink" Target="https://podminky.urs.cz/item/CS_URS_2023_01/185804312" TargetMode="External"/><Relationship Id="rId5" Type="http://schemas.openxmlformats.org/officeDocument/2006/relationships/hyperlink" Target="https://podminky.urs.cz/item/CS_URS_2023_01/184814113" TargetMode="External"/><Relationship Id="rId4" Type="http://schemas.openxmlformats.org/officeDocument/2006/relationships/hyperlink" Target="https://podminky.urs.cz/item/CS_URS_2023_01/18481312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19" customWidth="1"/>
    <col min="3" max="3" width="4.1640625" style="119" customWidth="1"/>
    <col min="4" max="33" width="2.6640625" style="119" customWidth="1"/>
    <col min="34" max="34" width="3.33203125" style="119" customWidth="1"/>
    <col min="35" max="35" width="31.6640625" style="119" customWidth="1"/>
    <col min="36" max="37" width="2.5" style="119" customWidth="1"/>
    <col min="38" max="38" width="8.33203125" style="119" customWidth="1"/>
    <col min="39" max="39" width="3.33203125" style="119" customWidth="1"/>
    <col min="40" max="40" width="13.33203125" style="119" customWidth="1"/>
    <col min="41" max="41" width="7.5" style="119" customWidth="1"/>
    <col min="42" max="42" width="4.1640625" style="119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R2" s="118" t="s">
        <v>5</v>
      </c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S2" s="14" t="s">
        <v>6</v>
      </c>
      <c r="BT2" s="14" t="s">
        <v>7</v>
      </c>
    </row>
    <row r="3" spans="1:74" s="1" customFormat="1" ht="6.95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5"/>
      <c r="AR3" s="16"/>
      <c r="BS3" s="14" t="s">
        <v>6</v>
      </c>
      <c r="BT3" s="14" t="s">
        <v>8</v>
      </c>
    </row>
    <row r="4" spans="1:74" s="1" customFormat="1" ht="24.95" customHeight="1">
      <c r="B4" s="122"/>
      <c r="C4" s="119"/>
      <c r="D4" s="123" t="s">
        <v>9</v>
      </c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R4" s="16"/>
      <c r="AS4" s="17" t="s">
        <v>10</v>
      </c>
      <c r="BE4" s="18" t="s">
        <v>11</v>
      </c>
      <c r="BS4" s="14" t="s">
        <v>12</v>
      </c>
    </row>
    <row r="5" spans="1:74" s="1" customFormat="1" ht="12" customHeight="1">
      <c r="B5" s="122"/>
      <c r="C5" s="119"/>
      <c r="D5" s="208" t="s">
        <v>13</v>
      </c>
      <c r="E5" s="119"/>
      <c r="F5" s="119"/>
      <c r="G5" s="119"/>
      <c r="H5" s="119"/>
      <c r="I5" s="119"/>
      <c r="J5" s="119"/>
      <c r="K5" s="133" t="s">
        <v>14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119"/>
      <c r="AL5" s="119"/>
      <c r="AM5" s="119"/>
      <c r="AN5" s="119"/>
      <c r="AO5" s="119"/>
      <c r="AP5" s="119"/>
      <c r="AR5" s="16"/>
      <c r="BE5" s="109" t="s">
        <v>15</v>
      </c>
      <c r="BS5" s="14" t="s">
        <v>6</v>
      </c>
    </row>
    <row r="6" spans="1:74" s="1" customFormat="1" ht="36.950000000000003" customHeight="1">
      <c r="B6" s="122"/>
      <c r="C6" s="119"/>
      <c r="D6" s="210" t="s">
        <v>16</v>
      </c>
      <c r="E6" s="119"/>
      <c r="F6" s="119"/>
      <c r="G6" s="119"/>
      <c r="H6" s="119"/>
      <c r="I6" s="119"/>
      <c r="J6" s="119"/>
      <c r="K6" s="211" t="s">
        <v>17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119"/>
      <c r="AL6" s="119"/>
      <c r="AM6" s="119"/>
      <c r="AN6" s="119"/>
      <c r="AO6" s="119"/>
      <c r="AP6" s="119"/>
      <c r="AR6" s="16"/>
      <c r="BE6" s="110"/>
      <c r="BS6" s="14" t="s">
        <v>6</v>
      </c>
    </row>
    <row r="7" spans="1:74" s="1" customFormat="1" ht="12" customHeight="1">
      <c r="B7" s="122"/>
      <c r="C7" s="119"/>
      <c r="D7" s="124" t="s">
        <v>18</v>
      </c>
      <c r="E7" s="119"/>
      <c r="F7" s="119"/>
      <c r="G7" s="119"/>
      <c r="H7" s="119"/>
      <c r="I7" s="119"/>
      <c r="J7" s="119"/>
      <c r="K7" s="131" t="s">
        <v>1</v>
      </c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24" t="s">
        <v>19</v>
      </c>
      <c r="AL7" s="119"/>
      <c r="AM7" s="119"/>
      <c r="AN7" s="131" t="s">
        <v>1</v>
      </c>
      <c r="AO7" s="119"/>
      <c r="AP7" s="119"/>
      <c r="AR7" s="16"/>
      <c r="BE7" s="110"/>
      <c r="BS7" s="14" t="s">
        <v>6</v>
      </c>
    </row>
    <row r="8" spans="1:74" s="1" customFormat="1" ht="12" customHeight="1">
      <c r="B8" s="122"/>
      <c r="C8" s="119"/>
      <c r="D8" s="124" t="s">
        <v>20</v>
      </c>
      <c r="E8" s="119"/>
      <c r="F8" s="119"/>
      <c r="G8" s="119"/>
      <c r="H8" s="119"/>
      <c r="I8" s="119"/>
      <c r="J8" s="119"/>
      <c r="K8" s="131" t="s">
        <v>21</v>
      </c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24" t="s">
        <v>22</v>
      </c>
      <c r="AL8" s="119"/>
      <c r="AM8" s="119"/>
      <c r="AN8" s="20" t="s">
        <v>23</v>
      </c>
      <c r="AO8" s="119"/>
      <c r="AP8" s="119"/>
      <c r="AR8" s="16"/>
      <c r="BE8" s="110"/>
      <c r="BS8" s="14" t="s">
        <v>6</v>
      </c>
    </row>
    <row r="9" spans="1:74" s="1" customFormat="1" ht="14.45" customHeight="1">
      <c r="B9" s="122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R9" s="16"/>
      <c r="BE9" s="110"/>
      <c r="BS9" s="14" t="s">
        <v>6</v>
      </c>
    </row>
    <row r="10" spans="1:74" s="1" customFormat="1" ht="12" customHeight="1">
      <c r="B10" s="122"/>
      <c r="C10" s="119"/>
      <c r="D10" s="124" t="s">
        <v>24</v>
      </c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24" t="s">
        <v>25</v>
      </c>
      <c r="AL10" s="119"/>
      <c r="AM10" s="119"/>
      <c r="AN10" s="131" t="s">
        <v>26</v>
      </c>
      <c r="AO10" s="119"/>
      <c r="AP10" s="119"/>
      <c r="AR10" s="16"/>
      <c r="BE10" s="110"/>
      <c r="BS10" s="14" t="s">
        <v>6</v>
      </c>
    </row>
    <row r="11" spans="1:74" s="1" customFormat="1" ht="18.399999999999999" customHeight="1">
      <c r="B11" s="122"/>
      <c r="C11" s="119"/>
      <c r="D11" s="119"/>
      <c r="E11" s="131" t="s">
        <v>27</v>
      </c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24" t="s">
        <v>28</v>
      </c>
      <c r="AL11" s="119"/>
      <c r="AM11" s="119"/>
      <c r="AN11" s="131" t="s">
        <v>1</v>
      </c>
      <c r="AO11" s="119"/>
      <c r="AP11" s="119"/>
      <c r="AR11" s="16"/>
      <c r="BE11" s="110"/>
      <c r="BS11" s="14" t="s">
        <v>6</v>
      </c>
    </row>
    <row r="12" spans="1:74" s="1" customFormat="1" ht="6.95" customHeight="1">
      <c r="B12" s="122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R12" s="16"/>
      <c r="BE12" s="110"/>
      <c r="BS12" s="14" t="s">
        <v>6</v>
      </c>
    </row>
    <row r="13" spans="1:74" s="1" customFormat="1" ht="12" customHeight="1">
      <c r="B13" s="122"/>
      <c r="C13" s="119"/>
      <c r="D13" s="124" t="s">
        <v>29</v>
      </c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6" t="s">
        <v>25</v>
      </c>
      <c r="AL13" s="255"/>
      <c r="AM13" s="255"/>
      <c r="AN13" s="21"/>
      <c r="AO13" s="119"/>
      <c r="AP13" s="119"/>
      <c r="AR13" s="16"/>
      <c r="BE13" s="110"/>
      <c r="BS13" s="14" t="s">
        <v>6</v>
      </c>
    </row>
    <row r="14" spans="1:74" ht="12.75">
      <c r="B14" s="122"/>
      <c r="E14" s="113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56" t="s">
        <v>28</v>
      </c>
      <c r="AL14" s="255"/>
      <c r="AM14" s="255"/>
      <c r="AN14" s="21"/>
      <c r="AR14" s="16"/>
      <c r="BE14" s="110"/>
      <c r="BS14" s="14" t="s">
        <v>6</v>
      </c>
    </row>
    <row r="15" spans="1:74" s="1" customFormat="1" ht="6.95" customHeight="1">
      <c r="B15" s="122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R15" s="16"/>
      <c r="BE15" s="110"/>
      <c r="BS15" s="14" t="s">
        <v>3</v>
      </c>
    </row>
    <row r="16" spans="1:74" s="1" customFormat="1" ht="12" customHeight="1">
      <c r="B16" s="122"/>
      <c r="C16" s="119"/>
      <c r="D16" s="124" t="s">
        <v>30</v>
      </c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24" t="s">
        <v>25</v>
      </c>
      <c r="AL16" s="119"/>
      <c r="AM16" s="119"/>
      <c r="AN16" s="131" t="s">
        <v>31</v>
      </c>
      <c r="AO16" s="119"/>
      <c r="AP16" s="119"/>
      <c r="AR16" s="16"/>
      <c r="BE16" s="110"/>
      <c r="BS16" s="14" t="s">
        <v>3</v>
      </c>
    </row>
    <row r="17" spans="1:71" s="1" customFormat="1" ht="18.399999999999999" customHeight="1">
      <c r="B17" s="122"/>
      <c r="C17" s="119"/>
      <c r="D17" s="119"/>
      <c r="E17" s="131" t="s">
        <v>32</v>
      </c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24" t="s">
        <v>28</v>
      </c>
      <c r="AL17" s="119"/>
      <c r="AM17" s="119"/>
      <c r="AN17" s="131" t="s">
        <v>1</v>
      </c>
      <c r="AO17" s="119"/>
      <c r="AP17" s="119"/>
      <c r="AR17" s="16"/>
      <c r="BE17" s="110"/>
      <c r="BS17" s="14" t="s">
        <v>3</v>
      </c>
    </row>
    <row r="18" spans="1:71" s="1" customFormat="1" ht="6.95" customHeight="1">
      <c r="B18" s="122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R18" s="16"/>
      <c r="BE18" s="110"/>
      <c r="BS18" s="14" t="s">
        <v>6</v>
      </c>
    </row>
    <row r="19" spans="1:71" s="1" customFormat="1" ht="12" customHeight="1">
      <c r="B19" s="122"/>
      <c r="C19" s="119"/>
      <c r="D19" s="124" t="s">
        <v>33</v>
      </c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24" t="s">
        <v>25</v>
      </c>
      <c r="AL19" s="119"/>
      <c r="AM19" s="119"/>
      <c r="AN19" s="131" t="s">
        <v>1</v>
      </c>
      <c r="AO19" s="119"/>
      <c r="AP19" s="119"/>
      <c r="AR19" s="16"/>
      <c r="BE19" s="110"/>
      <c r="BS19" s="14" t="s">
        <v>6</v>
      </c>
    </row>
    <row r="20" spans="1:71" s="1" customFormat="1" ht="18.399999999999999" customHeight="1">
      <c r="B20" s="122"/>
      <c r="C20" s="119"/>
      <c r="D20" s="119"/>
      <c r="E20" s="131" t="s">
        <v>34</v>
      </c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24" t="s">
        <v>28</v>
      </c>
      <c r="AL20" s="119"/>
      <c r="AM20" s="119"/>
      <c r="AN20" s="131" t="s">
        <v>1</v>
      </c>
      <c r="AO20" s="119"/>
      <c r="AP20" s="119"/>
      <c r="AR20" s="16"/>
      <c r="BE20" s="110"/>
      <c r="BS20" s="14" t="s">
        <v>35</v>
      </c>
    </row>
    <row r="21" spans="1:71" s="1" customFormat="1" ht="6.95" customHeight="1">
      <c r="B21" s="122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R21" s="16"/>
      <c r="BE21" s="110"/>
    </row>
    <row r="22" spans="1:71" s="1" customFormat="1" ht="12" customHeight="1">
      <c r="B22" s="122"/>
      <c r="C22" s="119"/>
      <c r="D22" s="124" t="s">
        <v>36</v>
      </c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R22" s="16"/>
      <c r="BE22" s="110"/>
    </row>
    <row r="23" spans="1:71" s="1" customFormat="1" ht="16.5" customHeight="1">
      <c r="B23" s="122"/>
      <c r="C23" s="119"/>
      <c r="D23" s="119"/>
      <c r="E23" s="136" t="s">
        <v>1</v>
      </c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19"/>
      <c r="AP23" s="119"/>
      <c r="AR23" s="16"/>
      <c r="BE23" s="110"/>
    </row>
    <row r="24" spans="1:71" s="1" customFormat="1" ht="6.95" customHeight="1">
      <c r="B24" s="122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R24" s="16"/>
      <c r="BE24" s="110"/>
    </row>
    <row r="25" spans="1:71" s="1" customFormat="1" ht="6.95" customHeight="1">
      <c r="B25" s="122"/>
      <c r="C25" s="119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119"/>
      <c r="AR25" s="16"/>
      <c r="BE25" s="110"/>
    </row>
    <row r="26" spans="1:71" s="2" customFormat="1" ht="25.9" customHeight="1">
      <c r="A26" s="22"/>
      <c r="B26" s="127"/>
      <c r="C26" s="128"/>
      <c r="D26" s="213" t="s">
        <v>37</v>
      </c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  <c r="AJ26" s="152"/>
      <c r="AK26" s="214">
        <f>ROUND(AG94,2)</f>
        <v>0</v>
      </c>
      <c r="AL26" s="215"/>
      <c r="AM26" s="215"/>
      <c r="AN26" s="215"/>
      <c r="AO26" s="215"/>
      <c r="AP26" s="128"/>
      <c r="AQ26" s="22"/>
      <c r="AR26" s="23"/>
      <c r="BE26" s="110"/>
    </row>
    <row r="27" spans="1:71" s="2" customFormat="1" ht="6.95" customHeight="1">
      <c r="A27" s="22"/>
      <c r="B27" s="127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128"/>
      <c r="AQ27" s="22"/>
      <c r="AR27" s="23"/>
      <c r="BE27" s="110"/>
    </row>
    <row r="28" spans="1:71" s="2" customFormat="1" ht="12.75">
      <c r="A28" s="22"/>
      <c r="B28" s="127"/>
      <c r="C28" s="128"/>
      <c r="D28" s="128"/>
      <c r="E28" s="128"/>
      <c r="F28" s="128"/>
      <c r="G28" s="128"/>
      <c r="H28" s="128"/>
      <c r="I28" s="128"/>
      <c r="J28" s="128"/>
      <c r="K28" s="128"/>
      <c r="L28" s="216" t="s">
        <v>38</v>
      </c>
      <c r="M28" s="216"/>
      <c r="N28" s="216"/>
      <c r="O28" s="216"/>
      <c r="P28" s="216"/>
      <c r="Q28" s="128"/>
      <c r="R28" s="128"/>
      <c r="S28" s="128"/>
      <c r="T28" s="128"/>
      <c r="U28" s="128"/>
      <c r="V28" s="128"/>
      <c r="W28" s="216" t="s">
        <v>39</v>
      </c>
      <c r="X28" s="216"/>
      <c r="Y28" s="216"/>
      <c r="Z28" s="216"/>
      <c r="AA28" s="216"/>
      <c r="AB28" s="216"/>
      <c r="AC28" s="216"/>
      <c r="AD28" s="216"/>
      <c r="AE28" s="216"/>
      <c r="AF28" s="128"/>
      <c r="AG28" s="128"/>
      <c r="AH28" s="128"/>
      <c r="AI28" s="128"/>
      <c r="AJ28" s="128"/>
      <c r="AK28" s="216" t="s">
        <v>40</v>
      </c>
      <c r="AL28" s="216"/>
      <c r="AM28" s="216"/>
      <c r="AN28" s="216"/>
      <c r="AO28" s="216"/>
      <c r="AP28" s="128"/>
      <c r="AQ28" s="22"/>
      <c r="AR28" s="23"/>
      <c r="BE28" s="110"/>
    </row>
    <row r="29" spans="1:71" s="3" customFormat="1" ht="14.45" customHeight="1">
      <c r="B29" s="217"/>
      <c r="C29" s="218"/>
      <c r="D29" s="124" t="s">
        <v>41</v>
      </c>
      <c r="E29" s="218"/>
      <c r="F29" s="124" t="s">
        <v>42</v>
      </c>
      <c r="G29" s="218"/>
      <c r="H29" s="218"/>
      <c r="I29" s="218"/>
      <c r="J29" s="218"/>
      <c r="K29" s="218"/>
      <c r="L29" s="219">
        <v>0.21</v>
      </c>
      <c r="M29" s="220"/>
      <c r="N29" s="220"/>
      <c r="O29" s="220"/>
      <c r="P29" s="220"/>
      <c r="Q29" s="218"/>
      <c r="R29" s="218"/>
      <c r="S29" s="218"/>
      <c r="T29" s="218"/>
      <c r="U29" s="218"/>
      <c r="V29" s="218"/>
      <c r="W29" s="221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F29" s="218"/>
      <c r="AG29" s="218"/>
      <c r="AH29" s="218"/>
      <c r="AI29" s="218"/>
      <c r="AJ29" s="218"/>
      <c r="AK29" s="221">
        <f>ROUND(AV94, 2)</f>
        <v>0</v>
      </c>
      <c r="AL29" s="220"/>
      <c r="AM29" s="220"/>
      <c r="AN29" s="220"/>
      <c r="AO29" s="220"/>
      <c r="AP29" s="218"/>
      <c r="AR29" s="26"/>
      <c r="BE29" s="111"/>
    </row>
    <row r="30" spans="1:71" s="3" customFormat="1" ht="14.45" customHeight="1">
      <c r="B30" s="217"/>
      <c r="C30" s="218"/>
      <c r="D30" s="218"/>
      <c r="E30" s="218"/>
      <c r="F30" s="124" t="s">
        <v>43</v>
      </c>
      <c r="G30" s="218"/>
      <c r="H30" s="218"/>
      <c r="I30" s="218"/>
      <c r="J30" s="218"/>
      <c r="K30" s="218"/>
      <c r="L30" s="219">
        <v>0.15</v>
      </c>
      <c r="M30" s="220"/>
      <c r="N30" s="220"/>
      <c r="O30" s="220"/>
      <c r="P30" s="220"/>
      <c r="Q30" s="218"/>
      <c r="R30" s="218"/>
      <c r="S30" s="218"/>
      <c r="T30" s="218"/>
      <c r="U30" s="218"/>
      <c r="V30" s="218"/>
      <c r="W30" s="221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F30" s="218"/>
      <c r="AG30" s="218"/>
      <c r="AH30" s="218"/>
      <c r="AI30" s="218"/>
      <c r="AJ30" s="218"/>
      <c r="AK30" s="221">
        <f>ROUND(AW94, 2)</f>
        <v>0</v>
      </c>
      <c r="AL30" s="220"/>
      <c r="AM30" s="220"/>
      <c r="AN30" s="220"/>
      <c r="AO30" s="220"/>
      <c r="AP30" s="218"/>
      <c r="AR30" s="26"/>
      <c r="BE30" s="111"/>
    </row>
    <row r="31" spans="1:71" s="3" customFormat="1" ht="14.45" hidden="1" customHeight="1">
      <c r="B31" s="217"/>
      <c r="C31" s="218"/>
      <c r="D31" s="218"/>
      <c r="E31" s="218"/>
      <c r="F31" s="124" t="s">
        <v>44</v>
      </c>
      <c r="G31" s="218"/>
      <c r="H31" s="218"/>
      <c r="I31" s="218"/>
      <c r="J31" s="218"/>
      <c r="K31" s="218"/>
      <c r="L31" s="219">
        <v>0.21</v>
      </c>
      <c r="M31" s="220"/>
      <c r="N31" s="220"/>
      <c r="O31" s="220"/>
      <c r="P31" s="220"/>
      <c r="Q31" s="218"/>
      <c r="R31" s="218"/>
      <c r="S31" s="218"/>
      <c r="T31" s="218"/>
      <c r="U31" s="218"/>
      <c r="V31" s="218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F31" s="218"/>
      <c r="AG31" s="218"/>
      <c r="AH31" s="218"/>
      <c r="AI31" s="218"/>
      <c r="AJ31" s="218"/>
      <c r="AK31" s="221">
        <v>0</v>
      </c>
      <c r="AL31" s="220"/>
      <c r="AM31" s="220"/>
      <c r="AN31" s="220"/>
      <c r="AO31" s="220"/>
      <c r="AP31" s="218"/>
      <c r="AR31" s="26"/>
      <c r="BE31" s="111"/>
    </row>
    <row r="32" spans="1:71" s="3" customFormat="1" ht="14.45" hidden="1" customHeight="1">
      <c r="B32" s="217"/>
      <c r="C32" s="218"/>
      <c r="D32" s="218"/>
      <c r="E32" s="218"/>
      <c r="F32" s="124" t="s">
        <v>45</v>
      </c>
      <c r="G32" s="218"/>
      <c r="H32" s="218"/>
      <c r="I32" s="218"/>
      <c r="J32" s="218"/>
      <c r="K32" s="218"/>
      <c r="L32" s="219">
        <v>0.15</v>
      </c>
      <c r="M32" s="220"/>
      <c r="N32" s="220"/>
      <c r="O32" s="220"/>
      <c r="P32" s="220"/>
      <c r="Q32" s="218"/>
      <c r="R32" s="218"/>
      <c r="S32" s="218"/>
      <c r="T32" s="218"/>
      <c r="U32" s="218"/>
      <c r="V32" s="218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F32" s="218"/>
      <c r="AG32" s="218"/>
      <c r="AH32" s="218"/>
      <c r="AI32" s="218"/>
      <c r="AJ32" s="218"/>
      <c r="AK32" s="221">
        <v>0</v>
      </c>
      <c r="AL32" s="220"/>
      <c r="AM32" s="220"/>
      <c r="AN32" s="220"/>
      <c r="AO32" s="220"/>
      <c r="AP32" s="218"/>
      <c r="AR32" s="26"/>
      <c r="BE32" s="111"/>
    </row>
    <row r="33" spans="1:57" s="3" customFormat="1" ht="14.45" hidden="1" customHeight="1">
      <c r="B33" s="217"/>
      <c r="C33" s="218"/>
      <c r="D33" s="218"/>
      <c r="E33" s="218"/>
      <c r="F33" s="124" t="s">
        <v>46</v>
      </c>
      <c r="G33" s="218"/>
      <c r="H33" s="218"/>
      <c r="I33" s="218"/>
      <c r="J33" s="218"/>
      <c r="K33" s="218"/>
      <c r="L33" s="219">
        <v>0</v>
      </c>
      <c r="M33" s="220"/>
      <c r="N33" s="220"/>
      <c r="O33" s="220"/>
      <c r="P33" s="220"/>
      <c r="Q33" s="218"/>
      <c r="R33" s="218"/>
      <c r="S33" s="218"/>
      <c r="T33" s="218"/>
      <c r="U33" s="218"/>
      <c r="V33" s="218"/>
      <c r="W33" s="221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F33" s="218"/>
      <c r="AG33" s="218"/>
      <c r="AH33" s="218"/>
      <c r="AI33" s="218"/>
      <c r="AJ33" s="218"/>
      <c r="AK33" s="221">
        <v>0</v>
      </c>
      <c r="AL33" s="220"/>
      <c r="AM33" s="220"/>
      <c r="AN33" s="220"/>
      <c r="AO33" s="220"/>
      <c r="AP33" s="218"/>
      <c r="AR33" s="26"/>
      <c r="BE33" s="111"/>
    </row>
    <row r="34" spans="1:57" s="2" customFormat="1" ht="6.95" customHeight="1">
      <c r="A34" s="22"/>
      <c r="B34" s="127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8"/>
      <c r="AO34" s="128"/>
      <c r="AP34" s="128"/>
      <c r="AQ34" s="22"/>
      <c r="AR34" s="23"/>
      <c r="BE34" s="110"/>
    </row>
    <row r="35" spans="1:57" s="2" customFormat="1" ht="25.9" customHeight="1">
      <c r="A35" s="22"/>
      <c r="B35" s="127"/>
      <c r="C35" s="222"/>
      <c r="D35" s="223" t="s">
        <v>47</v>
      </c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5" t="s">
        <v>48</v>
      </c>
      <c r="U35" s="224"/>
      <c r="V35" s="224"/>
      <c r="W35" s="224"/>
      <c r="X35" s="226" t="s">
        <v>49</v>
      </c>
      <c r="Y35" s="227"/>
      <c r="Z35" s="227"/>
      <c r="AA35" s="227"/>
      <c r="AB35" s="227"/>
      <c r="AC35" s="224"/>
      <c r="AD35" s="224"/>
      <c r="AE35" s="224"/>
      <c r="AF35" s="224"/>
      <c r="AG35" s="224"/>
      <c r="AH35" s="224"/>
      <c r="AI35" s="224"/>
      <c r="AJ35" s="224"/>
      <c r="AK35" s="228">
        <f>SUM(AK26:AK33)</f>
        <v>0</v>
      </c>
      <c r="AL35" s="227"/>
      <c r="AM35" s="227"/>
      <c r="AN35" s="227"/>
      <c r="AO35" s="229"/>
      <c r="AP35" s="222"/>
      <c r="AQ35" s="27"/>
      <c r="AR35" s="23"/>
      <c r="BE35" s="22"/>
    </row>
    <row r="36" spans="1:57" s="2" customFormat="1" ht="6.95" customHeight="1">
      <c r="A36" s="22"/>
      <c r="B36" s="127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22"/>
      <c r="AR36" s="23"/>
      <c r="BE36" s="22"/>
    </row>
    <row r="37" spans="1:57" s="2" customFormat="1" ht="14.45" customHeight="1">
      <c r="A37" s="22"/>
      <c r="B37" s="127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  <c r="AN37" s="128"/>
      <c r="AO37" s="128"/>
      <c r="AP37" s="128"/>
      <c r="AQ37" s="22"/>
      <c r="AR37" s="23"/>
      <c r="BE37" s="22"/>
    </row>
    <row r="38" spans="1:57" s="1" customFormat="1" ht="14.45" customHeight="1">
      <c r="B38" s="122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R38" s="16"/>
    </row>
    <row r="39" spans="1:57" s="1" customFormat="1" ht="14.45" customHeight="1">
      <c r="B39" s="122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R39" s="16"/>
    </row>
    <row r="40" spans="1:57" s="1" customFormat="1" ht="14.45" customHeight="1">
      <c r="B40" s="122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R40" s="16"/>
    </row>
    <row r="41" spans="1:57" s="1" customFormat="1" ht="14.45" customHeight="1">
      <c r="B41" s="122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R41" s="16"/>
    </row>
    <row r="42" spans="1:57" s="1" customFormat="1" ht="14.45" customHeight="1">
      <c r="B42" s="122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R42" s="16"/>
    </row>
    <row r="43" spans="1:57" s="1" customFormat="1" ht="14.45" customHeight="1">
      <c r="B43" s="122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R43" s="16"/>
    </row>
    <row r="44" spans="1:57" s="1" customFormat="1" ht="14.45" customHeight="1">
      <c r="B44" s="122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R44" s="16"/>
    </row>
    <row r="45" spans="1:57" s="1" customFormat="1" ht="14.45" customHeight="1">
      <c r="B45" s="122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R45" s="16"/>
    </row>
    <row r="46" spans="1:57" s="1" customFormat="1" ht="14.45" customHeight="1">
      <c r="B46" s="122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R46" s="16"/>
    </row>
    <row r="47" spans="1:57" s="1" customFormat="1" ht="14.45" customHeight="1">
      <c r="B47" s="122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R47" s="16"/>
    </row>
    <row r="48" spans="1:57" s="1" customFormat="1" ht="14.45" customHeight="1">
      <c r="B48" s="122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R48" s="16"/>
    </row>
    <row r="49" spans="1:57" s="2" customFormat="1" ht="14.45" customHeight="1">
      <c r="B49" s="147"/>
      <c r="C49" s="148"/>
      <c r="D49" s="149" t="s">
        <v>50</v>
      </c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49" t="s">
        <v>51</v>
      </c>
      <c r="AI49" s="150"/>
      <c r="AJ49" s="150"/>
      <c r="AK49" s="150"/>
      <c r="AL49" s="150"/>
      <c r="AM49" s="150"/>
      <c r="AN49" s="150"/>
      <c r="AO49" s="150"/>
      <c r="AP49" s="148"/>
      <c r="AR49" s="28"/>
    </row>
    <row r="50" spans="1:57" ht="11.25">
      <c r="B50" s="122"/>
      <c r="AR50" s="16"/>
    </row>
    <row r="51" spans="1:57" ht="11.25">
      <c r="B51" s="122"/>
      <c r="AR51" s="16"/>
    </row>
    <row r="52" spans="1:57" ht="11.25">
      <c r="B52" s="122"/>
      <c r="AR52" s="16"/>
    </row>
    <row r="53" spans="1:57" ht="11.25">
      <c r="B53" s="122"/>
      <c r="AR53" s="16"/>
    </row>
    <row r="54" spans="1:57" ht="11.25">
      <c r="B54" s="122"/>
      <c r="AR54" s="16"/>
    </row>
    <row r="55" spans="1:57" ht="11.25">
      <c r="B55" s="122"/>
      <c r="AR55" s="16"/>
    </row>
    <row r="56" spans="1:57" ht="11.25">
      <c r="B56" s="122"/>
      <c r="AR56" s="16"/>
    </row>
    <row r="57" spans="1:57" ht="11.25">
      <c r="B57" s="122"/>
      <c r="AR57" s="16"/>
    </row>
    <row r="58" spans="1:57" ht="11.25">
      <c r="B58" s="122"/>
      <c r="AR58" s="16"/>
    </row>
    <row r="59" spans="1:57" ht="11.25">
      <c r="B59" s="122"/>
      <c r="AR59" s="16"/>
    </row>
    <row r="60" spans="1:57" s="2" customFormat="1" ht="12.75">
      <c r="A60" s="22"/>
      <c r="B60" s="127"/>
      <c r="C60" s="128"/>
      <c r="D60" s="151" t="s">
        <v>52</v>
      </c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1" t="s">
        <v>53</v>
      </c>
      <c r="W60" s="152"/>
      <c r="X60" s="152"/>
      <c r="Y60" s="152"/>
      <c r="Z60" s="152"/>
      <c r="AA60" s="152"/>
      <c r="AB60" s="152"/>
      <c r="AC60" s="152"/>
      <c r="AD60" s="152"/>
      <c r="AE60" s="152"/>
      <c r="AF60" s="152"/>
      <c r="AG60" s="152"/>
      <c r="AH60" s="151" t="s">
        <v>52</v>
      </c>
      <c r="AI60" s="152"/>
      <c r="AJ60" s="152"/>
      <c r="AK60" s="152"/>
      <c r="AL60" s="152"/>
      <c r="AM60" s="151" t="s">
        <v>53</v>
      </c>
      <c r="AN60" s="152"/>
      <c r="AO60" s="152"/>
      <c r="AP60" s="128"/>
      <c r="AQ60" s="22"/>
      <c r="AR60" s="23"/>
      <c r="BE60" s="22"/>
    </row>
    <row r="61" spans="1:57" ht="11.25">
      <c r="B61" s="122"/>
      <c r="AR61" s="16"/>
    </row>
    <row r="62" spans="1:57" ht="11.25">
      <c r="B62" s="122"/>
      <c r="AR62" s="16"/>
    </row>
    <row r="63" spans="1:57" ht="11.25">
      <c r="B63" s="122"/>
      <c r="AR63" s="16"/>
    </row>
    <row r="64" spans="1:57" s="2" customFormat="1" ht="12.75">
      <c r="A64" s="22"/>
      <c r="B64" s="127"/>
      <c r="C64" s="128"/>
      <c r="D64" s="149" t="s">
        <v>54</v>
      </c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4"/>
      <c r="V64" s="154"/>
      <c r="W64" s="154"/>
      <c r="X64" s="154"/>
      <c r="Y64" s="154"/>
      <c r="Z64" s="154"/>
      <c r="AA64" s="154"/>
      <c r="AB64" s="154"/>
      <c r="AC64" s="154"/>
      <c r="AD64" s="154"/>
      <c r="AE64" s="154"/>
      <c r="AF64" s="154"/>
      <c r="AG64" s="154"/>
      <c r="AH64" s="149" t="s">
        <v>55</v>
      </c>
      <c r="AI64" s="154"/>
      <c r="AJ64" s="154"/>
      <c r="AK64" s="154"/>
      <c r="AL64" s="154"/>
      <c r="AM64" s="154"/>
      <c r="AN64" s="154"/>
      <c r="AO64" s="154"/>
      <c r="AP64" s="128"/>
      <c r="AQ64" s="22"/>
      <c r="AR64" s="23"/>
      <c r="BE64" s="22"/>
    </row>
    <row r="65" spans="1:57" ht="11.25">
      <c r="B65" s="122"/>
      <c r="AR65" s="16"/>
    </row>
    <row r="66" spans="1:57" ht="11.25">
      <c r="B66" s="122"/>
      <c r="AR66" s="16"/>
    </row>
    <row r="67" spans="1:57" ht="11.25">
      <c r="B67" s="122"/>
      <c r="AR67" s="16"/>
    </row>
    <row r="68" spans="1:57" ht="11.25">
      <c r="B68" s="122"/>
      <c r="AR68" s="16"/>
    </row>
    <row r="69" spans="1:57" ht="11.25">
      <c r="B69" s="122"/>
      <c r="AR69" s="16"/>
    </row>
    <row r="70" spans="1:57" ht="11.25">
      <c r="B70" s="122"/>
      <c r="AR70" s="16"/>
    </row>
    <row r="71" spans="1:57" ht="11.25">
      <c r="B71" s="122"/>
      <c r="AR71" s="16"/>
    </row>
    <row r="72" spans="1:57" ht="11.25">
      <c r="B72" s="122"/>
      <c r="AR72" s="16"/>
    </row>
    <row r="73" spans="1:57" ht="11.25">
      <c r="B73" s="122"/>
      <c r="AR73" s="16"/>
    </row>
    <row r="74" spans="1:57" ht="11.25">
      <c r="B74" s="122"/>
      <c r="AR74" s="16"/>
    </row>
    <row r="75" spans="1:57" s="2" customFormat="1" ht="12.75">
      <c r="A75" s="22"/>
      <c r="B75" s="127"/>
      <c r="C75" s="128"/>
      <c r="D75" s="151" t="s">
        <v>52</v>
      </c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1" t="s">
        <v>53</v>
      </c>
      <c r="W75" s="152"/>
      <c r="X75" s="152"/>
      <c r="Y75" s="152"/>
      <c r="Z75" s="152"/>
      <c r="AA75" s="152"/>
      <c r="AB75" s="152"/>
      <c r="AC75" s="152"/>
      <c r="AD75" s="152"/>
      <c r="AE75" s="152"/>
      <c r="AF75" s="152"/>
      <c r="AG75" s="152"/>
      <c r="AH75" s="151" t="s">
        <v>52</v>
      </c>
      <c r="AI75" s="152"/>
      <c r="AJ75" s="152"/>
      <c r="AK75" s="152"/>
      <c r="AL75" s="152"/>
      <c r="AM75" s="151" t="s">
        <v>53</v>
      </c>
      <c r="AN75" s="152"/>
      <c r="AO75" s="152"/>
      <c r="AP75" s="128"/>
      <c r="AQ75" s="22"/>
      <c r="AR75" s="23"/>
      <c r="BE75" s="22"/>
    </row>
    <row r="76" spans="1:57" s="2" customFormat="1" ht="11.25">
      <c r="A76" s="22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8"/>
      <c r="AL76" s="128"/>
      <c r="AM76" s="128"/>
      <c r="AN76" s="128"/>
      <c r="AO76" s="128"/>
      <c r="AP76" s="128"/>
      <c r="AQ76" s="22"/>
      <c r="AR76" s="23"/>
      <c r="BE76" s="22"/>
    </row>
    <row r="77" spans="1:57" s="2" customFormat="1" ht="6.95" customHeight="1">
      <c r="A77" s="22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31"/>
      <c r="AR77" s="23"/>
      <c r="BE77" s="22"/>
    </row>
    <row r="81" spans="1:91" s="2" customFormat="1" ht="6.95" customHeight="1">
      <c r="A81" s="22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  <c r="AF81" s="158"/>
      <c r="AG81" s="158"/>
      <c r="AH81" s="158"/>
      <c r="AI81" s="158"/>
      <c r="AJ81" s="158"/>
      <c r="AK81" s="158"/>
      <c r="AL81" s="158"/>
      <c r="AM81" s="158"/>
      <c r="AN81" s="158"/>
      <c r="AO81" s="158"/>
      <c r="AP81" s="158"/>
      <c r="AQ81" s="32"/>
      <c r="AR81" s="23"/>
      <c r="BE81" s="22"/>
    </row>
    <row r="82" spans="1:91" s="2" customFormat="1" ht="24.95" customHeight="1">
      <c r="A82" s="22"/>
      <c r="B82" s="127"/>
      <c r="C82" s="123" t="s">
        <v>56</v>
      </c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22"/>
      <c r="AR82" s="23"/>
      <c r="BE82" s="22"/>
    </row>
    <row r="83" spans="1:91" s="2" customFormat="1" ht="6.95" customHeight="1">
      <c r="A83" s="22"/>
      <c r="B83" s="127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  <c r="AI83" s="128"/>
      <c r="AJ83" s="128"/>
      <c r="AK83" s="128"/>
      <c r="AL83" s="128"/>
      <c r="AM83" s="128"/>
      <c r="AN83" s="128"/>
      <c r="AO83" s="128"/>
      <c r="AP83" s="128"/>
      <c r="AQ83" s="22"/>
      <c r="AR83" s="23"/>
      <c r="BE83" s="22"/>
    </row>
    <row r="84" spans="1:91" s="4" customFormat="1" ht="12" customHeight="1">
      <c r="B84" s="230"/>
      <c r="C84" s="124" t="s">
        <v>13</v>
      </c>
      <c r="D84" s="231"/>
      <c r="E84" s="231"/>
      <c r="F84" s="231"/>
      <c r="G84" s="231"/>
      <c r="H84" s="231"/>
      <c r="I84" s="231"/>
      <c r="J84" s="231"/>
      <c r="K84" s="231"/>
      <c r="L84" s="231" t="str">
        <f>K5</f>
        <v>10/17</v>
      </c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31"/>
      <c r="Z84" s="231"/>
      <c r="AA84" s="231"/>
      <c r="AB84" s="231"/>
      <c r="AC84" s="231"/>
      <c r="AD84" s="231"/>
      <c r="AE84" s="231"/>
      <c r="AF84" s="231"/>
      <c r="AG84" s="231"/>
      <c r="AH84" s="231"/>
      <c r="AI84" s="231"/>
      <c r="AJ84" s="231"/>
      <c r="AK84" s="231"/>
      <c r="AL84" s="231"/>
      <c r="AM84" s="231"/>
      <c r="AN84" s="231"/>
      <c r="AO84" s="231"/>
      <c r="AP84" s="231"/>
      <c r="AR84" s="33"/>
    </row>
    <row r="85" spans="1:91" s="5" customFormat="1" ht="36.950000000000003" customHeight="1">
      <c r="B85" s="232"/>
      <c r="C85" s="233" t="s">
        <v>16</v>
      </c>
      <c r="D85" s="234"/>
      <c r="E85" s="234"/>
      <c r="F85" s="234"/>
      <c r="G85" s="234"/>
      <c r="H85" s="234"/>
      <c r="I85" s="234"/>
      <c r="J85" s="234"/>
      <c r="K85" s="234"/>
      <c r="L85" s="129" t="str">
        <f>K6</f>
        <v>Polní cesta RCH2 -  KoPÚ Vitějovice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4"/>
      <c r="AL85" s="234"/>
      <c r="AM85" s="234"/>
      <c r="AN85" s="234"/>
      <c r="AO85" s="234"/>
      <c r="AP85" s="234"/>
      <c r="AR85" s="34"/>
    </row>
    <row r="86" spans="1:91" s="2" customFormat="1" ht="6.95" customHeight="1">
      <c r="A86" s="22"/>
      <c r="B86" s="127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  <c r="AI86" s="128"/>
      <c r="AJ86" s="128"/>
      <c r="AK86" s="128"/>
      <c r="AL86" s="128"/>
      <c r="AM86" s="128"/>
      <c r="AN86" s="128"/>
      <c r="AO86" s="128"/>
      <c r="AP86" s="128"/>
      <c r="AQ86" s="22"/>
      <c r="AR86" s="23"/>
      <c r="BE86" s="22"/>
    </row>
    <row r="87" spans="1:91" s="2" customFormat="1" ht="12" customHeight="1">
      <c r="A87" s="22"/>
      <c r="B87" s="127"/>
      <c r="C87" s="124" t="s">
        <v>20</v>
      </c>
      <c r="D87" s="128"/>
      <c r="E87" s="128"/>
      <c r="F87" s="128"/>
      <c r="G87" s="128"/>
      <c r="H87" s="128"/>
      <c r="I87" s="128"/>
      <c r="J87" s="128"/>
      <c r="K87" s="128"/>
      <c r="L87" s="236" t="str">
        <f>IF(K8="","",K8)</f>
        <v>Vitějovice</v>
      </c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  <c r="AH87" s="128"/>
      <c r="AI87" s="124" t="s">
        <v>22</v>
      </c>
      <c r="AJ87" s="128"/>
      <c r="AK87" s="128"/>
      <c r="AL87" s="128"/>
      <c r="AM87" s="237" t="str">
        <f>IF(AN8= "","",AN8)</f>
        <v>4. 4. 2023</v>
      </c>
      <c r="AN87" s="237"/>
      <c r="AO87" s="128"/>
      <c r="AP87" s="128"/>
      <c r="AQ87" s="22"/>
      <c r="AR87" s="23"/>
      <c r="BE87" s="22"/>
    </row>
    <row r="88" spans="1:91" s="2" customFormat="1" ht="6.95" customHeight="1">
      <c r="A88" s="22"/>
      <c r="B88" s="127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  <c r="AH88" s="128"/>
      <c r="AI88" s="128"/>
      <c r="AJ88" s="128"/>
      <c r="AK88" s="128"/>
      <c r="AL88" s="128"/>
      <c r="AM88" s="128"/>
      <c r="AN88" s="128"/>
      <c r="AO88" s="128"/>
      <c r="AP88" s="128"/>
      <c r="AQ88" s="22"/>
      <c r="AR88" s="23"/>
      <c r="BE88" s="22"/>
    </row>
    <row r="89" spans="1:91" s="2" customFormat="1" ht="25.7" customHeight="1">
      <c r="A89" s="22"/>
      <c r="B89" s="127"/>
      <c r="C89" s="124" t="s">
        <v>24</v>
      </c>
      <c r="D89" s="128"/>
      <c r="E89" s="128"/>
      <c r="F89" s="128"/>
      <c r="G89" s="128"/>
      <c r="H89" s="128"/>
      <c r="I89" s="128"/>
      <c r="J89" s="128"/>
      <c r="K89" s="128"/>
      <c r="L89" s="231" t="str">
        <f>IF(E11= "","",E11)</f>
        <v>SPÚ, Pobočka Prachatice</v>
      </c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4" t="s">
        <v>30</v>
      </c>
      <c r="AJ89" s="128"/>
      <c r="AK89" s="128"/>
      <c r="AL89" s="128"/>
      <c r="AM89" s="238" t="str">
        <f>IF(E17="","",E17)</f>
        <v>Vodohospodářský atelier s. r. o.</v>
      </c>
      <c r="AN89" s="239"/>
      <c r="AO89" s="239"/>
      <c r="AP89" s="239"/>
      <c r="AQ89" s="22"/>
      <c r="AR89" s="23"/>
      <c r="AS89" s="114" t="s">
        <v>57</v>
      </c>
      <c r="AT89" s="115"/>
      <c r="AU89" s="35"/>
      <c r="AV89" s="35"/>
      <c r="AW89" s="35"/>
      <c r="AX89" s="35"/>
      <c r="AY89" s="35"/>
      <c r="AZ89" s="35"/>
      <c r="BA89" s="35"/>
      <c r="BB89" s="35"/>
      <c r="BC89" s="35"/>
      <c r="BD89" s="36"/>
      <c r="BE89" s="22"/>
    </row>
    <row r="90" spans="1:91" s="2" customFormat="1" ht="15.2" customHeight="1">
      <c r="A90" s="22"/>
      <c r="B90" s="127"/>
      <c r="C90" s="124" t="s">
        <v>29</v>
      </c>
      <c r="D90" s="128"/>
      <c r="E90" s="128"/>
      <c r="F90" s="128"/>
      <c r="G90" s="128"/>
      <c r="H90" s="128"/>
      <c r="I90" s="128"/>
      <c r="J90" s="128"/>
      <c r="K90" s="128"/>
      <c r="L90" s="231">
        <f>IF(E14= "Vyplň údaj","",E14)</f>
        <v>0</v>
      </c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8"/>
      <c r="AI90" s="124" t="s">
        <v>33</v>
      </c>
      <c r="AJ90" s="128"/>
      <c r="AK90" s="128"/>
      <c r="AL90" s="128"/>
      <c r="AM90" s="238" t="str">
        <f>IF(E20="","",E20)</f>
        <v xml:space="preserve"> </v>
      </c>
      <c r="AN90" s="239"/>
      <c r="AO90" s="239"/>
      <c r="AP90" s="239"/>
      <c r="AQ90" s="22"/>
      <c r="AR90" s="23"/>
      <c r="AS90" s="116"/>
      <c r="AT90" s="117"/>
      <c r="AU90" s="37"/>
      <c r="AV90" s="37"/>
      <c r="AW90" s="37"/>
      <c r="AX90" s="37"/>
      <c r="AY90" s="37"/>
      <c r="AZ90" s="37"/>
      <c r="BA90" s="37"/>
      <c r="BB90" s="37"/>
      <c r="BC90" s="37"/>
      <c r="BD90" s="38"/>
      <c r="BE90" s="22"/>
    </row>
    <row r="91" spans="1:91" s="2" customFormat="1" ht="10.9" customHeight="1">
      <c r="A91" s="22"/>
      <c r="B91" s="127"/>
      <c r="C91" s="128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  <c r="AH91" s="128"/>
      <c r="AI91" s="128"/>
      <c r="AJ91" s="128"/>
      <c r="AK91" s="128"/>
      <c r="AL91" s="128"/>
      <c r="AM91" s="128"/>
      <c r="AN91" s="128"/>
      <c r="AO91" s="128"/>
      <c r="AP91" s="128"/>
      <c r="AQ91" s="22"/>
      <c r="AR91" s="23"/>
      <c r="AS91" s="116"/>
      <c r="AT91" s="117"/>
      <c r="AU91" s="37"/>
      <c r="AV91" s="37"/>
      <c r="AW91" s="37"/>
      <c r="AX91" s="37"/>
      <c r="AY91" s="37"/>
      <c r="AZ91" s="37"/>
      <c r="BA91" s="37"/>
      <c r="BB91" s="37"/>
      <c r="BC91" s="37"/>
      <c r="BD91" s="38"/>
      <c r="BE91" s="22"/>
    </row>
    <row r="92" spans="1:91" s="2" customFormat="1" ht="29.25" customHeight="1">
      <c r="A92" s="22"/>
      <c r="B92" s="127"/>
      <c r="C92" s="240" t="s">
        <v>58</v>
      </c>
      <c r="D92" s="241"/>
      <c r="E92" s="241"/>
      <c r="F92" s="241"/>
      <c r="G92" s="241"/>
      <c r="H92" s="144"/>
      <c r="I92" s="242" t="s">
        <v>59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60</v>
      </c>
      <c r="AH92" s="241"/>
      <c r="AI92" s="241"/>
      <c r="AJ92" s="241"/>
      <c r="AK92" s="241"/>
      <c r="AL92" s="241"/>
      <c r="AM92" s="241"/>
      <c r="AN92" s="242" t="s">
        <v>61</v>
      </c>
      <c r="AO92" s="241"/>
      <c r="AP92" s="244"/>
      <c r="AQ92" s="40" t="s">
        <v>62</v>
      </c>
      <c r="AR92" s="23"/>
      <c r="AS92" s="41" t="s">
        <v>63</v>
      </c>
      <c r="AT92" s="42" t="s">
        <v>64</v>
      </c>
      <c r="AU92" s="42" t="s">
        <v>65</v>
      </c>
      <c r="AV92" s="42" t="s">
        <v>66</v>
      </c>
      <c r="AW92" s="42" t="s">
        <v>67</v>
      </c>
      <c r="AX92" s="42" t="s">
        <v>68</v>
      </c>
      <c r="AY92" s="42" t="s">
        <v>69</v>
      </c>
      <c r="AZ92" s="42" t="s">
        <v>70</v>
      </c>
      <c r="BA92" s="42" t="s">
        <v>71</v>
      </c>
      <c r="BB92" s="42" t="s">
        <v>72</v>
      </c>
      <c r="BC92" s="42" t="s">
        <v>73</v>
      </c>
      <c r="BD92" s="43" t="s">
        <v>74</v>
      </c>
      <c r="BE92" s="22"/>
    </row>
    <row r="93" spans="1:91" s="2" customFormat="1" ht="10.9" customHeight="1">
      <c r="A93" s="22"/>
      <c r="B93" s="127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  <c r="AH93" s="128"/>
      <c r="AI93" s="128"/>
      <c r="AJ93" s="128"/>
      <c r="AK93" s="128"/>
      <c r="AL93" s="128"/>
      <c r="AM93" s="128"/>
      <c r="AN93" s="128"/>
      <c r="AO93" s="128"/>
      <c r="AP93" s="128"/>
      <c r="AQ93" s="22"/>
      <c r="AR93" s="23"/>
      <c r="AS93" s="44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6"/>
      <c r="BE93" s="22"/>
    </row>
    <row r="94" spans="1:91" s="6" customFormat="1" ht="32.450000000000003" customHeight="1">
      <c r="B94" s="245"/>
      <c r="C94" s="172" t="s">
        <v>75</v>
      </c>
      <c r="D94" s="246"/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  <c r="AA94" s="246"/>
      <c r="AB94" s="246"/>
      <c r="AC94" s="246"/>
      <c r="AD94" s="246"/>
      <c r="AE94" s="246"/>
      <c r="AF94" s="246"/>
      <c r="AG94" s="247">
        <f>ROUND(SUM(AG95:AG97),2)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48" t="s">
        <v>1</v>
      </c>
      <c r="AR94" s="47"/>
      <c r="AS94" s="49">
        <f>ROUND(SUM(AS95:AS97),2)</f>
        <v>0</v>
      </c>
      <c r="AT94" s="50">
        <f>ROUND(SUM(AV94:AW94),2)</f>
        <v>0</v>
      </c>
      <c r="AU94" s="51">
        <f>ROUND(SUM(AU95:AU97),5)</f>
        <v>0</v>
      </c>
      <c r="AV94" s="50">
        <f>ROUND(AZ94*L29,2)</f>
        <v>0</v>
      </c>
      <c r="AW94" s="50">
        <f>ROUND(BA94*L30,2)</f>
        <v>0</v>
      </c>
      <c r="AX94" s="50">
        <f>ROUND(BB94*L29,2)</f>
        <v>0</v>
      </c>
      <c r="AY94" s="50">
        <f>ROUND(BC94*L30,2)</f>
        <v>0</v>
      </c>
      <c r="AZ94" s="50">
        <f>ROUND(SUM(AZ95:AZ97),2)</f>
        <v>0</v>
      </c>
      <c r="BA94" s="50">
        <f>ROUND(SUM(BA95:BA97),2)</f>
        <v>0</v>
      </c>
      <c r="BB94" s="50">
        <f>ROUND(SUM(BB95:BB97),2)</f>
        <v>0</v>
      </c>
      <c r="BC94" s="50">
        <f>ROUND(SUM(BC95:BC97),2)</f>
        <v>0</v>
      </c>
      <c r="BD94" s="52">
        <f>ROUND(SUM(BD95:BD97),2)</f>
        <v>0</v>
      </c>
      <c r="BS94" s="53" t="s">
        <v>76</v>
      </c>
      <c r="BT94" s="53" t="s">
        <v>77</v>
      </c>
      <c r="BU94" s="54" t="s">
        <v>78</v>
      </c>
      <c r="BV94" s="53" t="s">
        <v>79</v>
      </c>
      <c r="BW94" s="53" t="s">
        <v>4</v>
      </c>
      <c r="BX94" s="53" t="s">
        <v>80</v>
      </c>
      <c r="CL94" s="53" t="s">
        <v>1</v>
      </c>
    </row>
    <row r="95" spans="1:91" s="7" customFormat="1" ht="24.75" customHeight="1">
      <c r="A95" s="55" t="s">
        <v>81</v>
      </c>
      <c r="B95" s="249"/>
      <c r="C95" s="250"/>
      <c r="D95" s="251" t="s">
        <v>82</v>
      </c>
      <c r="E95" s="251"/>
      <c r="F95" s="251"/>
      <c r="G95" s="251"/>
      <c r="H95" s="251"/>
      <c r="I95" s="252"/>
      <c r="J95" s="251" t="s">
        <v>83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53">
        <f>'Objekt 1 - Polní cesta RCH2'!J30</f>
        <v>0</v>
      </c>
      <c r="AH95" s="254"/>
      <c r="AI95" s="254"/>
      <c r="AJ95" s="254"/>
      <c r="AK95" s="254"/>
      <c r="AL95" s="254"/>
      <c r="AM95" s="254"/>
      <c r="AN95" s="253">
        <f>SUM(AG95,AT95)</f>
        <v>0</v>
      </c>
      <c r="AO95" s="254"/>
      <c r="AP95" s="254"/>
      <c r="AQ95" s="57" t="s">
        <v>84</v>
      </c>
      <c r="AR95" s="56"/>
      <c r="AS95" s="58">
        <v>0</v>
      </c>
      <c r="AT95" s="59">
        <f>ROUND(SUM(AV95:AW95),2)</f>
        <v>0</v>
      </c>
      <c r="AU95" s="60">
        <f>'Objekt 1 - Polní cesta RCH2'!P124</f>
        <v>0</v>
      </c>
      <c r="AV95" s="59">
        <f>'Objekt 1 - Polní cesta RCH2'!J33</f>
        <v>0</v>
      </c>
      <c r="AW95" s="59">
        <f>'Objekt 1 - Polní cesta RCH2'!J34</f>
        <v>0</v>
      </c>
      <c r="AX95" s="59">
        <f>'Objekt 1 - Polní cesta RCH2'!J35</f>
        <v>0</v>
      </c>
      <c r="AY95" s="59">
        <f>'Objekt 1 - Polní cesta RCH2'!J36</f>
        <v>0</v>
      </c>
      <c r="AZ95" s="59">
        <f>'Objekt 1 - Polní cesta RCH2'!F33</f>
        <v>0</v>
      </c>
      <c r="BA95" s="59">
        <f>'Objekt 1 - Polní cesta RCH2'!F34</f>
        <v>0</v>
      </c>
      <c r="BB95" s="59">
        <f>'Objekt 1 - Polní cesta RCH2'!F35</f>
        <v>0</v>
      </c>
      <c r="BC95" s="59">
        <f>'Objekt 1 - Polní cesta RCH2'!F36</f>
        <v>0</v>
      </c>
      <c r="BD95" s="61">
        <f>'Objekt 1 - Polní cesta RCH2'!F37</f>
        <v>0</v>
      </c>
      <c r="BT95" s="62" t="s">
        <v>85</v>
      </c>
      <c r="BV95" s="62" t="s">
        <v>79</v>
      </c>
      <c r="BW95" s="62" t="s">
        <v>86</v>
      </c>
      <c r="BX95" s="62" t="s">
        <v>4</v>
      </c>
      <c r="CL95" s="62" t="s">
        <v>1</v>
      </c>
      <c r="CM95" s="62" t="s">
        <v>87</v>
      </c>
    </row>
    <row r="96" spans="1:91" s="7" customFormat="1" ht="24.75" customHeight="1">
      <c r="A96" s="55" t="s">
        <v>81</v>
      </c>
      <c r="B96" s="249"/>
      <c r="C96" s="250"/>
      <c r="D96" s="251" t="s">
        <v>88</v>
      </c>
      <c r="E96" s="251"/>
      <c r="F96" s="251"/>
      <c r="G96" s="251"/>
      <c r="H96" s="251"/>
      <c r="I96" s="252"/>
      <c r="J96" s="251" t="s">
        <v>89</v>
      </c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51"/>
      <c r="AG96" s="253">
        <f>'Objekt 2 - Náhradní výsadba'!J30</f>
        <v>0</v>
      </c>
      <c r="AH96" s="254"/>
      <c r="AI96" s="254"/>
      <c r="AJ96" s="254"/>
      <c r="AK96" s="254"/>
      <c r="AL96" s="254"/>
      <c r="AM96" s="254"/>
      <c r="AN96" s="253">
        <f>SUM(AG96,AT96)</f>
        <v>0</v>
      </c>
      <c r="AO96" s="254"/>
      <c r="AP96" s="254"/>
      <c r="AQ96" s="57" t="s">
        <v>84</v>
      </c>
      <c r="AR96" s="56"/>
      <c r="AS96" s="58">
        <v>0</v>
      </c>
      <c r="AT96" s="59">
        <f>ROUND(SUM(AV96:AW96),2)</f>
        <v>0</v>
      </c>
      <c r="AU96" s="60">
        <f>'Objekt 2 - Náhradní výsadba'!P119</f>
        <v>0</v>
      </c>
      <c r="AV96" s="59">
        <f>'Objekt 2 - Náhradní výsadba'!J33</f>
        <v>0</v>
      </c>
      <c r="AW96" s="59">
        <f>'Objekt 2 - Náhradní výsadba'!J34</f>
        <v>0</v>
      </c>
      <c r="AX96" s="59">
        <f>'Objekt 2 - Náhradní výsadba'!J35</f>
        <v>0</v>
      </c>
      <c r="AY96" s="59">
        <f>'Objekt 2 - Náhradní výsadba'!J36</f>
        <v>0</v>
      </c>
      <c r="AZ96" s="59">
        <f>'Objekt 2 - Náhradní výsadba'!F33</f>
        <v>0</v>
      </c>
      <c r="BA96" s="59">
        <f>'Objekt 2 - Náhradní výsadba'!F34</f>
        <v>0</v>
      </c>
      <c r="BB96" s="59">
        <f>'Objekt 2 - Náhradní výsadba'!F35</f>
        <v>0</v>
      </c>
      <c r="BC96" s="59">
        <f>'Objekt 2 - Náhradní výsadba'!F36</f>
        <v>0</v>
      </c>
      <c r="BD96" s="61">
        <f>'Objekt 2 - Náhradní výsadba'!F37</f>
        <v>0</v>
      </c>
      <c r="BT96" s="62" t="s">
        <v>85</v>
      </c>
      <c r="BV96" s="62" t="s">
        <v>79</v>
      </c>
      <c r="BW96" s="62" t="s">
        <v>90</v>
      </c>
      <c r="BX96" s="62" t="s">
        <v>4</v>
      </c>
      <c r="CL96" s="62" t="s">
        <v>1</v>
      </c>
      <c r="CM96" s="62" t="s">
        <v>87</v>
      </c>
    </row>
    <row r="97" spans="1:91" s="7" customFormat="1" ht="24.75" customHeight="1">
      <c r="A97" s="55" t="s">
        <v>81</v>
      </c>
      <c r="B97" s="249"/>
      <c r="C97" s="250"/>
      <c r="D97" s="251" t="s">
        <v>91</v>
      </c>
      <c r="E97" s="251"/>
      <c r="F97" s="251"/>
      <c r="G97" s="251"/>
      <c r="H97" s="251"/>
      <c r="I97" s="252"/>
      <c r="J97" s="251" t="s">
        <v>92</v>
      </c>
      <c r="K97" s="251"/>
      <c r="L97" s="251"/>
      <c r="M97" s="251"/>
      <c r="N97" s="251"/>
      <c r="O97" s="251"/>
      <c r="P97" s="251"/>
      <c r="Q97" s="251"/>
      <c r="R97" s="251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  <c r="AF97" s="251"/>
      <c r="AG97" s="253">
        <f>'Objekt 3 - Vedlejší a ost...'!J30</f>
        <v>0</v>
      </c>
      <c r="AH97" s="254"/>
      <c r="AI97" s="254"/>
      <c r="AJ97" s="254"/>
      <c r="AK97" s="254"/>
      <c r="AL97" s="254"/>
      <c r="AM97" s="254"/>
      <c r="AN97" s="253">
        <f>SUM(AG97,AT97)</f>
        <v>0</v>
      </c>
      <c r="AO97" s="254"/>
      <c r="AP97" s="254"/>
      <c r="AQ97" s="57" t="s">
        <v>84</v>
      </c>
      <c r="AR97" s="56"/>
      <c r="AS97" s="63">
        <v>0</v>
      </c>
      <c r="AT97" s="64">
        <f>ROUND(SUM(AV97:AW97),2)</f>
        <v>0</v>
      </c>
      <c r="AU97" s="65">
        <f>'Objekt 3 - Vedlejší a ost...'!P117</f>
        <v>0</v>
      </c>
      <c r="AV97" s="64">
        <f>'Objekt 3 - Vedlejší a ost...'!J33</f>
        <v>0</v>
      </c>
      <c r="AW97" s="64">
        <f>'Objekt 3 - Vedlejší a ost...'!J34</f>
        <v>0</v>
      </c>
      <c r="AX97" s="64">
        <f>'Objekt 3 - Vedlejší a ost...'!J35</f>
        <v>0</v>
      </c>
      <c r="AY97" s="64">
        <f>'Objekt 3 - Vedlejší a ost...'!J36</f>
        <v>0</v>
      </c>
      <c r="AZ97" s="64">
        <f>'Objekt 3 - Vedlejší a ost...'!F33</f>
        <v>0</v>
      </c>
      <c r="BA97" s="64">
        <f>'Objekt 3 - Vedlejší a ost...'!F34</f>
        <v>0</v>
      </c>
      <c r="BB97" s="64">
        <f>'Objekt 3 - Vedlejší a ost...'!F35</f>
        <v>0</v>
      </c>
      <c r="BC97" s="64">
        <f>'Objekt 3 - Vedlejší a ost...'!F36</f>
        <v>0</v>
      </c>
      <c r="BD97" s="66">
        <f>'Objekt 3 - Vedlejší a ost...'!F37</f>
        <v>0</v>
      </c>
      <c r="BT97" s="62" t="s">
        <v>85</v>
      </c>
      <c r="BV97" s="62" t="s">
        <v>79</v>
      </c>
      <c r="BW97" s="62" t="s">
        <v>93</v>
      </c>
      <c r="BX97" s="62" t="s">
        <v>4</v>
      </c>
      <c r="CL97" s="62" t="s">
        <v>1</v>
      </c>
      <c r="CM97" s="62" t="s">
        <v>87</v>
      </c>
    </row>
    <row r="98" spans="1:91" s="2" customFormat="1" ht="30" customHeight="1">
      <c r="A98" s="22"/>
      <c r="B98" s="127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22"/>
      <c r="AR98" s="23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</row>
    <row r="99" spans="1:91" s="2" customFormat="1" ht="6.95" customHeight="1">
      <c r="A99" s="22"/>
      <c r="B99" s="155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  <c r="AC99" s="156"/>
      <c r="AD99" s="156"/>
      <c r="AE99" s="156"/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31"/>
      <c r="AR99" s="23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</row>
  </sheetData>
  <sheetProtection algorithmName="SHA-512" hashValue="/OBFipQrfAWeqLu7fy2erUUWEvkEfg/7TQqdiq3WzL+OGVxEwI00hXgEXRZHeuvQCPUD5WS8/RNDr7LBk7c08Q==" saltValue="H2fyF9xUuGIeqEljJhBT0w==" spinCount="100000" sheet="1" formatCells="0" formatColumns="0" formatRows="0" insertColumns="0" insertRows="0" insertHyperlinks="0" deleteColumns="0" deleteRows="0" sort="0" autoFilter="0" pivotTable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bjekt 1 - Polní cesta RCH2'!C2" display="/" xr:uid="{00000000-0004-0000-0000-000000000000}"/>
    <hyperlink ref="A96" location="'Objekt 2 - Náhradní výsadba'!C2" display="/" xr:uid="{00000000-0004-0000-0000-000001000000}"/>
    <hyperlink ref="A97" location="'Objekt 3 - Vedlejší a ost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3"/>
  <sheetViews>
    <sheetView showGridLines="0" topLeftCell="A4" workbookViewId="0">
      <selection activeCell="E18" sqref="E18:H18"/>
    </sheetView>
  </sheetViews>
  <sheetFormatPr defaultRowHeight="15"/>
  <cols>
    <col min="1" max="1" width="8.33203125" style="1" customWidth="1"/>
    <col min="2" max="2" width="1.1640625" style="119" customWidth="1"/>
    <col min="3" max="3" width="4.1640625" style="119" customWidth="1"/>
    <col min="4" max="4" width="4.33203125" style="119" customWidth="1"/>
    <col min="5" max="5" width="17.1640625" style="119" customWidth="1"/>
    <col min="6" max="6" width="50.83203125" style="119" customWidth="1"/>
    <col min="7" max="7" width="7.5" style="119" customWidth="1"/>
    <col min="8" max="8" width="14" style="119" customWidth="1"/>
    <col min="9" max="9" width="15.83203125" style="1" customWidth="1"/>
    <col min="10" max="11" width="22.33203125" style="11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B2" s="119"/>
      <c r="C2" s="119"/>
      <c r="D2" s="119"/>
      <c r="E2" s="119"/>
      <c r="F2" s="119"/>
      <c r="G2" s="119"/>
      <c r="H2" s="119"/>
      <c r="J2" s="119"/>
      <c r="K2" s="119"/>
      <c r="L2" s="118" t="s">
        <v>5</v>
      </c>
      <c r="M2" s="112"/>
      <c r="N2" s="112"/>
      <c r="O2" s="112"/>
      <c r="P2" s="112"/>
      <c r="Q2" s="112"/>
      <c r="R2" s="112"/>
      <c r="S2" s="112"/>
      <c r="T2" s="112"/>
      <c r="U2" s="112"/>
      <c r="V2" s="112"/>
      <c r="AT2" s="14" t="s">
        <v>86</v>
      </c>
    </row>
    <row r="3" spans="1:46" s="1" customFormat="1" ht="6.95" customHeight="1">
      <c r="B3" s="120"/>
      <c r="C3" s="121"/>
      <c r="D3" s="121"/>
      <c r="E3" s="121"/>
      <c r="F3" s="121"/>
      <c r="G3" s="121"/>
      <c r="H3" s="121"/>
      <c r="I3" s="15"/>
      <c r="J3" s="121"/>
      <c r="K3" s="121"/>
      <c r="L3" s="16"/>
      <c r="AT3" s="14" t="s">
        <v>87</v>
      </c>
    </row>
    <row r="4" spans="1:46" s="1" customFormat="1" ht="24.95" customHeight="1">
      <c r="B4" s="122"/>
      <c r="C4" s="119"/>
      <c r="D4" s="123" t="s">
        <v>94</v>
      </c>
      <c r="E4" s="119"/>
      <c r="F4" s="119"/>
      <c r="G4" s="119"/>
      <c r="H4" s="119"/>
      <c r="J4" s="119"/>
      <c r="K4" s="119"/>
      <c r="L4" s="16"/>
      <c r="M4" s="67" t="s">
        <v>10</v>
      </c>
      <c r="AT4" s="14" t="s">
        <v>3</v>
      </c>
    </row>
    <row r="5" spans="1:46" s="1" customFormat="1" ht="6.95" customHeight="1">
      <c r="B5" s="122"/>
      <c r="C5" s="119"/>
      <c r="D5" s="119"/>
      <c r="E5" s="119"/>
      <c r="F5" s="119"/>
      <c r="G5" s="119"/>
      <c r="H5" s="119"/>
      <c r="J5" s="119"/>
      <c r="K5" s="119"/>
      <c r="L5" s="16"/>
    </row>
    <row r="6" spans="1:46" s="1" customFormat="1" ht="12" customHeight="1">
      <c r="B6" s="122"/>
      <c r="C6" s="119"/>
      <c r="D6" s="124" t="s">
        <v>16</v>
      </c>
      <c r="E6" s="119"/>
      <c r="F6" s="119"/>
      <c r="G6" s="119"/>
      <c r="H6" s="119"/>
      <c r="J6" s="119"/>
      <c r="K6" s="119"/>
      <c r="L6" s="16"/>
    </row>
    <row r="7" spans="1:46" s="1" customFormat="1" ht="16.5" customHeight="1">
      <c r="B7" s="122"/>
      <c r="C7" s="119"/>
      <c r="D7" s="119"/>
      <c r="E7" s="125" t="str">
        <f>'Rekapitulace stavby'!K6</f>
        <v>Polní cesta RCH2 -  KoPÚ Vitějovice</v>
      </c>
      <c r="F7" s="126"/>
      <c r="G7" s="126"/>
      <c r="H7" s="126"/>
      <c r="J7" s="119"/>
      <c r="K7" s="119"/>
      <c r="L7" s="16"/>
    </row>
    <row r="8" spans="1:46" s="2" customFormat="1" ht="12" customHeight="1">
      <c r="A8" s="22"/>
      <c r="B8" s="127"/>
      <c r="C8" s="128"/>
      <c r="D8" s="124" t="s">
        <v>95</v>
      </c>
      <c r="E8" s="128"/>
      <c r="F8" s="128"/>
      <c r="G8" s="128"/>
      <c r="H8" s="128"/>
      <c r="I8" s="22"/>
      <c r="J8" s="128"/>
      <c r="K8" s="128"/>
      <c r="L8" s="28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pans="1:46" s="2" customFormat="1" ht="16.5" customHeight="1">
      <c r="A9" s="22"/>
      <c r="B9" s="127"/>
      <c r="C9" s="128"/>
      <c r="D9" s="128"/>
      <c r="E9" s="129" t="s">
        <v>96</v>
      </c>
      <c r="F9" s="130"/>
      <c r="G9" s="130"/>
      <c r="H9" s="130"/>
      <c r="I9" s="22"/>
      <c r="J9" s="128"/>
      <c r="K9" s="128"/>
      <c r="L9" s="28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46" s="2" customFormat="1" ht="11.25">
      <c r="A10" s="22"/>
      <c r="B10" s="127"/>
      <c r="C10" s="128"/>
      <c r="D10" s="128"/>
      <c r="E10" s="128"/>
      <c r="F10" s="128"/>
      <c r="G10" s="128"/>
      <c r="H10" s="128"/>
      <c r="I10" s="22"/>
      <c r="J10" s="128"/>
      <c r="K10" s="128"/>
      <c r="L10" s="28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1:46" s="2" customFormat="1" ht="12" customHeight="1">
      <c r="A11" s="22"/>
      <c r="B11" s="127"/>
      <c r="C11" s="128"/>
      <c r="D11" s="124" t="s">
        <v>18</v>
      </c>
      <c r="E11" s="128"/>
      <c r="F11" s="131" t="s">
        <v>1</v>
      </c>
      <c r="G11" s="128"/>
      <c r="H11" s="128"/>
      <c r="I11" s="19" t="s">
        <v>19</v>
      </c>
      <c r="J11" s="131" t="s">
        <v>1</v>
      </c>
      <c r="K11" s="128"/>
      <c r="L11" s="28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46" s="2" customFormat="1" ht="12" customHeight="1">
      <c r="A12" s="22"/>
      <c r="B12" s="127"/>
      <c r="C12" s="128"/>
      <c r="D12" s="124" t="s">
        <v>20</v>
      </c>
      <c r="E12" s="128"/>
      <c r="F12" s="131" t="s">
        <v>34</v>
      </c>
      <c r="G12" s="128"/>
      <c r="H12" s="128"/>
      <c r="I12" s="19" t="s">
        <v>22</v>
      </c>
      <c r="J12" s="192" t="str">
        <f>'Rekapitulace stavby'!AN8</f>
        <v>4. 4. 2023</v>
      </c>
      <c r="K12" s="128"/>
      <c r="L12" s="28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46" s="2" customFormat="1" ht="10.9" customHeight="1">
      <c r="A13" s="22"/>
      <c r="B13" s="127"/>
      <c r="C13" s="128"/>
      <c r="D13" s="128"/>
      <c r="E13" s="128"/>
      <c r="F13" s="128"/>
      <c r="G13" s="128"/>
      <c r="H13" s="128"/>
      <c r="I13" s="22"/>
      <c r="J13" s="128"/>
      <c r="K13" s="128"/>
      <c r="L13" s="28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46" s="2" customFormat="1" ht="12" customHeight="1">
      <c r="A14" s="22"/>
      <c r="B14" s="127"/>
      <c r="C14" s="128"/>
      <c r="D14" s="124" t="s">
        <v>24</v>
      </c>
      <c r="E14" s="128"/>
      <c r="F14" s="128"/>
      <c r="G14" s="128"/>
      <c r="H14" s="128"/>
      <c r="I14" s="19" t="s">
        <v>25</v>
      </c>
      <c r="J14" s="131" t="str">
        <f>IF('Rekapitulace stavby'!AN10="","",'Rekapitulace stavby'!AN10)</f>
        <v>01312774</v>
      </c>
      <c r="K14" s="128"/>
      <c r="L14" s="28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pans="1:46" s="2" customFormat="1" ht="18" customHeight="1">
      <c r="A15" s="22"/>
      <c r="B15" s="127"/>
      <c r="C15" s="128"/>
      <c r="D15" s="128"/>
      <c r="E15" s="131" t="str">
        <f>IF('Rekapitulace stavby'!E11="","",'Rekapitulace stavby'!E11)</f>
        <v>SPÚ, Pobočka Prachatice</v>
      </c>
      <c r="F15" s="128"/>
      <c r="G15" s="128"/>
      <c r="H15" s="128"/>
      <c r="I15" s="19" t="s">
        <v>28</v>
      </c>
      <c r="J15" s="131" t="str">
        <f>IF('Rekapitulace stavby'!AN11="","",'Rekapitulace stavby'!AN11)</f>
        <v/>
      </c>
      <c r="K15" s="128"/>
      <c r="L15" s="28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1:46" s="2" customFormat="1" ht="6.95" customHeight="1">
      <c r="A16" s="22"/>
      <c r="B16" s="127"/>
      <c r="C16" s="128"/>
      <c r="D16" s="128"/>
      <c r="E16" s="128"/>
      <c r="F16" s="128"/>
      <c r="G16" s="128"/>
      <c r="H16" s="128"/>
      <c r="I16" s="22"/>
      <c r="J16" s="128"/>
      <c r="K16" s="128"/>
      <c r="L16" s="28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s="2" customFormat="1" ht="12" customHeight="1">
      <c r="A17" s="22"/>
      <c r="B17" s="127"/>
      <c r="C17" s="128"/>
      <c r="D17" s="124" t="s">
        <v>29</v>
      </c>
      <c r="E17" s="128"/>
      <c r="F17" s="128"/>
      <c r="G17" s="128"/>
      <c r="H17" s="128"/>
      <c r="I17" s="19" t="s">
        <v>25</v>
      </c>
      <c r="J17" s="193">
        <f>'Rekapitulace stavby'!AN13</f>
        <v>0</v>
      </c>
      <c r="K17" s="128"/>
      <c r="L17" s="28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1:31" s="2" customFormat="1" ht="18" customHeight="1">
      <c r="A18" s="22"/>
      <c r="B18" s="127"/>
      <c r="C18" s="128"/>
      <c r="D18" s="128"/>
      <c r="E18" s="132">
        <f>'Rekapitulace stavby'!E14</f>
        <v>0</v>
      </c>
      <c r="F18" s="133"/>
      <c r="G18" s="133"/>
      <c r="H18" s="133"/>
      <c r="I18" s="19" t="s">
        <v>28</v>
      </c>
      <c r="J18" s="193">
        <f>'Rekapitulace stavby'!AN14</f>
        <v>0</v>
      </c>
      <c r="K18" s="128"/>
      <c r="L18" s="28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s="2" customFormat="1" ht="6.95" customHeight="1">
      <c r="A19" s="22"/>
      <c r="B19" s="127"/>
      <c r="C19" s="128"/>
      <c r="D19" s="128"/>
      <c r="E19" s="128"/>
      <c r="F19" s="128"/>
      <c r="G19" s="128"/>
      <c r="H19" s="128"/>
      <c r="I19" s="22"/>
      <c r="J19" s="128"/>
      <c r="K19" s="128"/>
      <c r="L19" s="28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s="2" customFormat="1" ht="12" customHeight="1">
      <c r="A20" s="22"/>
      <c r="B20" s="127"/>
      <c r="C20" s="128"/>
      <c r="D20" s="124" t="s">
        <v>30</v>
      </c>
      <c r="E20" s="128"/>
      <c r="F20" s="128"/>
      <c r="G20" s="128"/>
      <c r="H20" s="128"/>
      <c r="I20" s="19" t="s">
        <v>25</v>
      </c>
      <c r="J20" s="131" t="str">
        <f>IF('Rekapitulace stavby'!AN16="","",'Rekapitulace stavby'!AN16)</f>
        <v>27724905</v>
      </c>
      <c r="K20" s="128"/>
      <c r="L20" s="28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s="2" customFormat="1" ht="18" customHeight="1">
      <c r="A21" s="22"/>
      <c r="B21" s="127"/>
      <c r="C21" s="128"/>
      <c r="D21" s="128"/>
      <c r="E21" s="131" t="str">
        <f>IF('Rekapitulace stavby'!E17="","",'Rekapitulace stavby'!E17)</f>
        <v>Vodohospodářský atelier s. r. o.</v>
      </c>
      <c r="F21" s="128"/>
      <c r="G21" s="128"/>
      <c r="H21" s="128"/>
      <c r="I21" s="19" t="s">
        <v>28</v>
      </c>
      <c r="J21" s="131" t="str">
        <f>IF('Rekapitulace stavby'!AN17="","",'Rekapitulace stavby'!AN17)</f>
        <v/>
      </c>
      <c r="K21" s="128"/>
      <c r="L21" s="28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s="2" customFormat="1" ht="6.95" customHeight="1">
      <c r="A22" s="22"/>
      <c r="B22" s="127"/>
      <c r="C22" s="128"/>
      <c r="D22" s="128"/>
      <c r="E22" s="128"/>
      <c r="F22" s="128"/>
      <c r="G22" s="128"/>
      <c r="H22" s="128"/>
      <c r="I22" s="22"/>
      <c r="J22" s="128"/>
      <c r="K22" s="128"/>
      <c r="L22" s="28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s="2" customFormat="1" ht="12" customHeight="1">
      <c r="A23" s="22"/>
      <c r="B23" s="127"/>
      <c r="C23" s="128"/>
      <c r="D23" s="124" t="s">
        <v>33</v>
      </c>
      <c r="E23" s="128"/>
      <c r="F23" s="128"/>
      <c r="G23" s="128"/>
      <c r="H23" s="128"/>
      <c r="I23" s="19" t="s">
        <v>25</v>
      </c>
      <c r="J23" s="131" t="str">
        <f>IF('Rekapitulace stavby'!AN19="","",'Rekapitulace stavby'!AN19)</f>
        <v/>
      </c>
      <c r="K23" s="128"/>
      <c r="L23" s="28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s="2" customFormat="1" ht="18" customHeight="1">
      <c r="A24" s="22"/>
      <c r="B24" s="127"/>
      <c r="C24" s="128"/>
      <c r="D24" s="128"/>
      <c r="E24" s="131" t="str">
        <f>IF('Rekapitulace stavby'!E20="","",'Rekapitulace stavby'!E20)</f>
        <v xml:space="preserve"> </v>
      </c>
      <c r="F24" s="128"/>
      <c r="G24" s="128"/>
      <c r="H24" s="128"/>
      <c r="I24" s="19" t="s">
        <v>28</v>
      </c>
      <c r="J24" s="131" t="str">
        <f>IF('Rekapitulace stavby'!AN20="","",'Rekapitulace stavby'!AN20)</f>
        <v/>
      </c>
      <c r="K24" s="128"/>
      <c r="L24" s="28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s="2" customFormat="1" ht="6.95" customHeight="1">
      <c r="A25" s="22"/>
      <c r="B25" s="127"/>
      <c r="C25" s="128"/>
      <c r="D25" s="128"/>
      <c r="E25" s="128"/>
      <c r="F25" s="128"/>
      <c r="G25" s="128"/>
      <c r="H25" s="128"/>
      <c r="I25" s="22"/>
      <c r="J25" s="128"/>
      <c r="K25" s="128"/>
      <c r="L25" s="28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s="2" customFormat="1" ht="12" customHeight="1">
      <c r="A26" s="22"/>
      <c r="B26" s="127"/>
      <c r="C26" s="128"/>
      <c r="D26" s="124" t="s">
        <v>36</v>
      </c>
      <c r="E26" s="128"/>
      <c r="F26" s="128"/>
      <c r="G26" s="128"/>
      <c r="H26" s="128"/>
      <c r="I26" s="22"/>
      <c r="J26" s="128"/>
      <c r="K26" s="128"/>
      <c r="L26" s="28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s="8" customFormat="1" ht="16.5" customHeight="1">
      <c r="A27" s="68"/>
      <c r="B27" s="134"/>
      <c r="C27" s="135"/>
      <c r="D27" s="135"/>
      <c r="E27" s="136" t="s">
        <v>1</v>
      </c>
      <c r="F27" s="136"/>
      <c r="G27" s="136"/>
      <c r="H27" s="136"/>
      <c r="I27" s="68"/>
      <c r="J27" s="135"/>
      <c r="K27" s="135"/>
      <c r="L27" s="69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</row>
    <row r="28" spans="1:31" s="2" customFormat="1" ht="6.95" customHeight="1">
      <c r="A28" s="22"/>
      <c r="B28" s="127"/>
      <c r="C28" s="128"/>
      <c r="D28" s="128"/>
      <c r="E28" s="128"/>
      <c r="F28" s="128"/>
      <c r="G28" s="128"/>
      <c r="H28" s="128"/>
      <c r="I28" s="22"/>
      <c r="J28" s="128"/>
      <c r="K28" s="128"/>
      <c r="L28" s="28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s="2" customFormat="1" ht="6.95" customHeight="1">
      <c r="A29" s="22"/>
      <c r="B29" s="127"/>
      <c r="C29" s="128"/>
      <c r="D29" s="137"/>
      <c r="E29" s="137"/>
      <c r="F29" s="137"/>
      <c r="G29" s="137"/>
      <c r="H29" s="137"/>
      <c r="I29" s="45"/>
      <c r="J29" s="137"/>
      <c r="K29" s="137"/>
      <c r="L29" s="28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s="2" customFormat="1" ht="25.35" customHeight="1">
      <c r="A30" s="22"/>
      <c r="B30" s="127"/>
      <c r="C30" s="128"/>
      <c r="D30" s="138" t="s">
        <v>37</v>
      </c>
      <c r="E30" s="128"/>
      <c r="F30" s="128"/>
      <c r="G30" s="128"/>
      <c r="H30" s="128"/>
      <c r="I30" s="22"/>
      <c r="J30" s="194">
        <f>ROUND(J124, 2)</f>
        <v>0</v>
      </c>
      <c r="K30" s="128"/>
      <c r="L30" s="28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s="2" customFormat="1" ht="6.95" customHeight="1">
      <c r="A31" s="22"/>
      <c r="B31" s="127"/>
      <c r="C31" s="128"/>
      <c r="D31" s="137"/>
      <c r="E31" s="137"/>
      <c r="F31" s="137"/>
      <c r="G31" s="137"/>
      <c r="H31" s="137"/>
      <c r="I31" s="45"/>
      <c r="J31" s="137"/>
      <c r="K31" s="137"/>
      <c r="L31" s="28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s="2" customFormat="1" ht="14.45" customHeight="1">
      <c r="A32" s="22"/>
      <c r="B32" s="127"/>
      <c r="C32" s="128"/>
      <c r="D32" s="128"/>
      <c r="E32" s="128"/>
      <c r="F32" s="139" t="s">
        <v>39</v>
      </c>
      <c r="G32" s="128"/>
      <c r="H32" s="128"/>
      <c r="I32" s="25" t="s">
        <v>38</v>
      </c>
      <c r="J32" s="139" t="s">
        <v>40</v>
      </c>
      <c r="K32" s="128"/>
      <c r="L32" s="28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2" customFormat="1" ht="14.45" customHeight="1">
      <c r="A33" s="22"/>
      <c r="B33" s="127"/>
      <c r="C33" s="128"/>
      <c r="D33" s="140" t="s">
        <v>41</v>
      </c>
      <c r="E33" s="124" t="s">
        <v>42</v>
      </c>
      <c r="F33" s="141">
        <f>ROUND((SUM(BE124:BE262)),  2)</f>
        <v>0</v>
      </c>
      <c r="G33" s="128"/>
      <c r="H33" s="128"/>
      <c r="I33" s="70">
        <v>0.21</v>
      </c>
      <c r="J33" s="141">
        <f>ROUND(((SUM(BE124:BE262))*I33),  2)</f>
        <v>0</v>
      </c>
      <c r="K33" s="128"/>
      <c r="L33" s="28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s="2" customFormat="1" ht="14.45" customHeight="1">
      <c r="A34" s="22"/>
      <c r="B34" s="127"/>
      <c r="C34" s="128"/>
      <c r="D34" s="128"/>
      <c r="E34" s="124" t="s">
        <v>43</v>
      </c>
      <c r="F34" s="141">
        <f>ROUND((SUM(BF124:BF262)),  2)</f>
        <v>0</v>
      </c>
      <c r="G34" s="128"/>
      <c r="H34" s="128"/>
      <c r="I34" s="70">
        <v>0.15</v>
      </c>
      <c r="J34" s="141">
        <f>ROUND(((SUM(BF124:BF262))*I34),  2)</f>
        <v>0</v>
      </c>
      <c r="K34" s="128"/>
      <c r="L34" s="28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s="2" customFormat="1" ht="14.45" hidden="1" customHeight="1">
      <c r="A35" s="22"/>
      <c r="B35" s="127"/>
      <c r="C35" s="128"/>
      <c r="D35" s="128"/>
      <c r="E35" s="124" t="s">
        <v>44</v>
      </c>
      <c r="F35" s="141">
        <f>ROUND((SUM(BG124:BG262)),  2)</f>
        <v>0</v>
      </c>
      <c r="G35" s="128"/>
      <c r="H35" s="128"/>
      <c r="I35" s="70">
        <v>0.21</v>
      </c>
      <c r="J35" s="141">
        <f>0</f>
        <v>0</v>
      </c>
      <c r="K35" s="128"/>
      <c r="L35" s="28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s="2" customFormat="1" ht="14.45" hidden="1" customHeight="1">
      <c r="A36" s="22"/>
      <c r="B36" s="127"/>
      <c r="C36" s="128"/>
      <c r="D36" s="128"/>
      <c r="E36" s="124" t="s">
        <v>45</v>
      </c>
      <c r="F36" s="141">
        <f>ROUND((SUM(BH124:BH262)),  2)</f>
        <v>0</v>
      </c>
      <c r="G36" s="128"/>
      <c r="H36" s="128"/>
      <c r="I36" s="70">
        <v>0.15</v>
      </c>
      <c r="J36" s="141">
        <f>0</f>
        <v>0</v>
      </c>
      <c r="K36" s="128"/>
      <c r="L36" s="28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s="2" customFormat="1" ht="14.45" hidden="1" customHeight="1">
      <c r="A37" s="22"/>
      <c r="B37" s="127"/>
      <c r="C37" s="128"/>
      <c r="D37" s="128"/>
      <c r="E37" s="124" t="s">
        <v>46</v>
      </c>
      <c r="F37" s="141">
        <f>ROUND((SUM(BI124:BI262)),  2)</f>
        <v>0</v>
      </c>
      <c r="G37" s="128"/>
      <c r="H37" s="128"/>
      <c r="I37" s="70">
        <v>0</v>
      </c>
      <c r="J37" s="141">
        <f>0</f>
        <v>0</v>
      </c>
      <c r="K37" s="128"/>
      <c r="L37" s="28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1:31" s="2" customFormat="1" ht="6.95" customHeight="1">
      <c r="A38" s="22"/>
      <c r="B38" s="127"/>
      <c r="C38" s="128"/>
      <c r="D38" s="128"/>
      <c r="E38" s="128"/>
      <c r="F38" s="128"/>
      <c r="G38" s="128"/>
      <c r="H38" s="128"/>
      <c r="I38" s="22"/>
      <c r="J38" s="128"/>
      <c r="K38" s="128"/>
      <c r="L38" s="28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1:31" s="2" customFormat="1" ht="25.35" customHeight="1">
      <c r="A39" s="22"/>
      <c r="B39" s="127"/>
      <c r="C39" s="142"/>
      <c r="D39" s="143" t="s">
        <v>47</v>
      </c>
      <c r="E39" s="144"/>
      <c r="F39" s="144"/>
      <c r="G39" s="145" t="s">
        <v>48</v>
      </c>
      <c r="H39" s="146" t="s">
        <v>49</v>
      </c>
      <c r="I39" s="39"/>
      <c r="J39" s="195">
        <f>SUM(J30:J37)</f>
        <v>0</v>
      </c>
      <c r="K39" s="196"/>
      <c r="L39" s="28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1" s="2" customFormat="1" ht="14.45" customHeight="1">
      <c r="A40" s="22"/>
      <c r="B40" s="127"/>
      <c r="C40" s="128"/>
      <c r="D40" s="128"/>
      <c r="E40" s="128"/>
      <c r="F40" s="128"/>
      <c r="G40" s="128"/>
      <c r="H40" s="128"/>
      <c r="I40" s="22"/>
      <c r="J40" s="128"/>
      <c r="K40" s="128"/>
      <c r="L40" s="28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s="1" customFormat="1" ht="14.45" customHeight="1">
      <c r="B41" s="122"/>
      <c r="C41" s="119"/>
      <c r="D41" s="119"/>
      <c r="E41" s="119"/>
      <c r="F41" s="119"/>
      <c r="G41" s="119"/>
      <c r="H41" s="119"/>
      <c r="J41" s="119"/>
      <c r="K41" s="119"/>
      <c r="L41" s="16"/>
    </row>
    <row r="42" spans="1:31" s="1" customFormat="1" ht="14.45" customHeight="1">
      <c r="B42" s="122"/>
      <c r="C42" s="119"/>
      <c r="D42" s="119"/>
      <c r="E42" s="119"/>
      <c r="F42" s="119"/>
      <c r="G42" s="119"/>
      <c r="H42" s="119"/>
      <c r="J42" s="119"/>
      <c r="K42" s="119"/>
      <c r="L42" s="16"/>
    </row>
    <row r="43" spans="1:31" s="1" customFormat="1" ht="14.45" customHeight="1">
      <c r="B43" s="122"/>
      <c r="C43" s="119"/>
      <c r="D43" s="119"/>
      <c r="E43" s="119"/>
      <c r="F43" s="119"/>
      <c r="G43" s="119"/>
      <c r="H43" s="119"/>
      <c r="J43" s="119"/>
      <c r="K43" s="119"/>
      <c r="L43" s="16"/>
    </row>
    <row r="44" spans="1:31" s="1" customFormat="1" ht="14.45" customHeight="1">
      <c r="B44" s="122"/>
      <c r="C44" s="119"/>
      <c r="D44" s="119"/>
      <c r="E44" s="119"/>
      <c r="F44" s="119"/>
      <c r="G44" s="119"/>
      <c r="H44" s="119"/>
      <c r="J44" s="119"/>
      <c r="K44" s="119"/>
      <c r="L44" s="16"/>
    </row>
    <row r="45" spans="1:31" s="1" customFormat="1" ht="14.45" customHeight="1">
      <c r="B45" s="122"/>
      <c r="C45" s="119"/>
      <c r="D45" s="119"/>
      <c r="E45" s="119"/>
      <c r="F45" s="119"/>
      <c r="G45" s="119"/>
      <c r="H45" s="119"/>
      <c r="J45" s="119"/>
      <c r="K45" s="119"/>
      <c r="L45" s="16"/>
    </row>
    <row r="46" spans="1:31" s="1" customFormat="1" ht="14.45" customHeight="1">
      <c r="B46" s="122"/>
      <c r="C46" s="119"/>
      <c r="D46" s="119"/>
      <c r="E46" s="119"/>
      <c r="F46" s="119"/>
      <c r="G46" s="119"/>
      <c r="H46" s="119"/>
      <c r="J46" s="119"/>
      <c r="K46" s="119"/>
      <c r="L46" s="16"/>
    </row>
    <row r="47" spans="1:31" s="1" customFormat="1" ht="14.45" customHeight="1">
      <c r="B47" s="122"/>
      <c r="C47" s="119"/>
      <c r="D47" s="119"/>
      <c r="E47" s="119"/>
      <c r="F47" s="119"/>
      <c r="G47" s="119"/>
      <c r="H47" s="119"/>
      <c r="J47" s="119"/>
      <c r="K47" s="119"/>
      <c r="L47" s="16"/>
    </row>
    <row r="48" spans="1:31" s="1" customFormat="1" ht="14.45" customHeight="1">
      <c r="B48" s="122"/>
      <c r="C48" s="119"/>
      <c r="D48" s="119"/>
      <c r="E48" s="119"/>
      <c r="F48" s="119"/>
      <c r="G48" s="119"/>
      <c r="H48" s="119"/>
      <c r="J48" s="119"/>
      <c r="K48" s="119"/>
      <c r="L48" s="16"/>
    </row>
    <row r="49" spans="1:31" s="1" customFormat="1" ht="14.45" customHeight="1">
      <c r="B49" s="122"/>
      <c r="C49" s="119"/>
      <c r="D49" s="119"/>
      <c r="E49" s="119"/>
      <c r="F49" s="119"/>
      <c r="G49" s="119"/>
      <c r="H49" s="119"/>
      <c r="J49" s="119"/>
      <c r="K49" s="119"/>
      <c r="L49" s="16"/>
    </row>
    <row r="50" spans="1:31" s="2" customFormat="1" ht="14.45" customHeight="1">
      <c r="B50" s="147"/>
      <c r="C50" s="148"/>
      <c r="D50" s="149" t="s">
        <v>50</v>
      </c>
      <c r="E50" s="150"/>
      <c r="F50" s="150"/>
      <c r="G50" s="149" t="s">
        <v>51</v>
      </c>
      <c r="H50" s="150"/>
      <c r="I50" s="29"/>
      <c r="J50" s="150"/>
      <c r="K50" s="150"/>
      <c r="L50" s="28"/>
    </row>
    <row r="51" spans="1:31" ht="11.25">
      <c r="B51" s="122"/>
      <c r="L51" s="16"/>
    </row>
    <row r="52" spans="1:31" ht="11.25">
      <c r="B52" s="122"/>
      <c r="L52" s="16"/>
    </row>
    <row r="53" spans="1:31" ht="11.25">
      <c r="B53" s="122"/>
      <c r="L53" s="16"/>
    </row>
    <row r="54" spans="1:31" ht="11.25">
      <c r="B54" s="122"/>
      <c r="L54" s="16"/>
    </row>
    <row r="55" spans="1:31" ht="11.25">
      <c r="B55" s="122"/>
      <c r="L55" s="16"/>
    </row>
    <row r="56" spans="1:31" ht="11.25">
      <c r="B56" s="122"/>
      <c r="L56" s="16"/>
    </row>
    <row r="57" spans="1:31" ht="11.25">
      <c r="B57" s="122"/>
      <c r="L57" s="16"/>
    </row>
    <row r="58" spans="1:31" ht="11.25">
      <c r="B58" s="122"/>
      <c r="L58" s="16"/>
    </row>
    <row r="59" spans="1:31" ht="11.25">
      <c r="B59" s="122"/>
      <c r="L59" s="16"/>
    </row>
    <row r="60" spans="1:31" ht="11.25">
      <c r="B60" s="122"/>
      <c r="L60" s="16"/>
    </row>
    <row r="61" spans="1:31" s="2" customFormat="1" ht="12.75">
      <c r="A61" s="22"/>
      <c r="B61" s="127"/>
      <c r="C61" s="128"/>
      <c r="D61" s="151" t="s">
        <v>52</v>
      </c>
      <c r="E61" s="152"/>
      <c r="F61" s="153" t="s">
        <v>53</v>
      </c>
      <c r="G61" s="151" t="s">
        <v>52</v>
      </c>
      <c r="H61" s="152"/>
      <c r="I61" s="24"/>
      <c r="J61" s="197" t="s">
        <v>53</v>
      </c>
      <c r="K61" s="152"/>
      <c r="L61" s="28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spans="1:31" ht="11.25">
      <c r="B62" s="122"/>
      <c r="L62" s="16"/>
    </row>
    <row r="63" spans="1:31" ht="11.25">
      <c r="B63" s="122"/>
      <c r="L63" s="16"/>
    </row>
    <row r="64" spans="1:31" ht="11.25">
      <c r="B64" s="122"/>
      <c r="L64" s="16"/>
    </row>
    <row r="65" spans="1:31" s="2" customFormat="1" ht="12.75">
      <c r="A65" s="22"/>
      <c r="B65" s="127"/>
      <c r="C65" s="128"/>
      <c r="D65" s="149" t="s">
        <v>54</v>
      </c>
      <c r="E65" s="154"/>
      <c r="F65" s="154"/>
      <c r="G65" s="149" t="s">
        <v>55</v>
      </c>
      <c r="H65" s="154"/>
      <c r="I65" s="30"/>
      <c r="J65" s="154"/>
      <c r="K65" s="154"/>
      <c r="L65" s="28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spans="1:31" ht="11.25">
      <c r="B66" s="122"/>
      <c r="L66" s="16"/>
    </row>
    <row r="67" spans="1:31" ht="11.25">
      <c r="B67" s="122"/>
      <c r="L67" s="16"/>
    </row>
    <row r="68" spans="1:31" ht="11.25">
      <c r="B68" s="122"/>
      <c r="L68" s="16"/>
    </row>
    <row r="69" spans="1:31" ht="11.25">
      <c r="B69" s="122"/>
      <c r="L69" s="16"/>
    </row>
    <row r="70" spans="1:31" ht="11.25">
      <c r="B70" s="122"/>
      <c r="L70" s="16"/>
    </row>
    <row r="71" spans="1:31" ht="11.25">
      <c r="B71" s="122"/>
      <c r="L71" s="16"/>
    </row>
    <row r="72" spans="1:31" ht="11.25">
      <c r="B72" s="122"/>
      <c r="L72" s="16"/>
    </row>
    <row r="73" spans="1:31" ht="11.25">
      <c r="B73" s="122"/>
      <c r="L73" s="16"/>
    </row>
    <row r="74" spans="1:31" ht="11.25">
      <c r="B74" s="122"/>
      <c r="L74" s="16"/>
    </row>
    <row r="75" spans="1:31" ht="11.25">
      <c r="B75" s="122"/>
      <c r="L75" s="16"/>
    </row>
    <row r="76" spans="1:31" s="2" customFormat="1" ht="12.75">
      <c r="A76" s="22"/>
      <c r="B76" s="127"/>
      <c r="C76" s="128"/>
      <c r="D76" s="151" t="s">
        <v>52</v>
      </c>
      <c r="E76" s="152"/>
      <c r="F76" s="153" t="s">
        <v>53</v>
      </c>
      <c r="G76" s="151" t="s">
        <v>52</v>
      </c>
      <c r="H76" s="152"/>
      <c r="I76" s="24"/>
      <c r="J76" s="197" t="s">
        <v>53</v>
      </c>
      <c r="K76" s="152"/>
      <c r="L76" s="28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pans="1:31" s="2" customFormat="1" ht="14.45" customHeight="1">
      <c r="A77" s="22"/>
      <c r="B77" s="155"/>
      <c r="C77" s="156"/>
      <c r="D77" s="156"/>
      <c r="E77" s="156"/>
      <c r="F77" s="156"/>
      <c r="G77" s="156"/>
      <c r="H77" s="156"/>
      <c r="I77" s="31"/>
      <c r="J77" s="156"/>
      <c r="K77" s="156"/>
      <c r="L77" s="28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pans="1:47" s="2" customFormat="1" ht="6.95" customHeight="1">
      <c r="A81" s="22"/>
      <c r="B81" s="157"/>
      <c r="C81" s="158"/>
      <c r="D81" s="158"/>
      <c r="E81" s="158"/>
      <c r="F81" s="158"/>
      <c r="G81" s="158"/>
      <c r="H81" s="158"/>
      <c r="I81" s="32"/>
      <c r="J81" s="158"/>
      <c r="K81" s="158"/>
      <c r="L81" s="28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pans="1:47" s="2" customFormat="1" ht="24.95" customHeight="1">
      <c r="A82" s="22"/>
      <c r="B82" s="127"/>
      <c r="C82" s="123" t="s">
        <v>97</v>
      </c>
      <c r="D82" s="128"/>
      <c r="E82" s="128"/>
      <c r="F82" s="128"/>
      <c r="G82" s="128"/>
      <c r="H82" s="128"/>
      <c r="I82" s="22"/>
      <c r="J82" s="128"/>
      <c r="K82" s="128"/>
      <c r="L82" s="28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pans="1:47" s="2" customFormat="1" ht="6.95" customHeight="1">
      <c r="A83" s="22"/>
      <c r="B83" s="127"/>
      <c r="C83" s="128"/>
      <c r="D83" s="128"/>
      <c r="E83" s="128"/>
      <c r="F83" s="128"/>
      <c r="G83" s="128"/>
      <c r="H83" s="128"/>
      <c r="I83" s="22"/>
      <c r="J83" s="128"/>
      <c r="K83" s="128"/>
      <c r="L83" s="28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pans="1:47" s="2" customFormat="1" ht="12" customHeight="1">
      <c r="A84" s="22"/>
      <c r="B84" s="127"/>
      <c r="C84" s="124" t="s">
        <v>16</v>
      </c>
      <c r="D84" s="128"/>
      <c r="E84" s="128"/>
      <c r="F84" s="128"/>
      <c r="G84" s="128"/>
      <c r="H84" s="128"/>
      <c r="I84" s="22"/>
      <c r="J84" s="128"/>
      <c r="K84" s="128"/>
      <c r="L84" s="28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pans="1:47" s="2" customFormat="1" ht="16.5" customHeight="1">
      <c r="A85" s="22"/>
      <c r="B85" s="127"/>
      <c r="C85" s="128"/>
      <c r="D85" s="128"/>
      <c r="E85" s="125" t="str">
        <f>E7</f>
        <v>Polní cesta RCH2 -  KoPÚ Vitějovice</v>
      </c>
      <c r="F85" s="126"/>
      <c r="G85" s="126"/>
      <c r="H85" s="126"/>
      <c r="I85" s="22"/>
      <c r="J85" s="128"/>
      <c r="K85" s="128"/>
      <c r="L85" s="28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pans="1:47" s="2" customFormat="1" ht="12" customHeight="1">
      <c r="A86" s="22"/>
      <c r="B86" s="127"/>
      <c r="C86" s="124" t="s">
        <v>95</v>
      </c>
      <c r="D86" s="128"/>
      <c r="E86" s="128"/>
      <c r="F86" s="128"/>
      <c r="G86" s="128"/>
      <c r="H86" s="128"/>
      <c r="I86" s="22"/>
      <c r="J86" s="128"/>
      <c r="K86" s="128"/>
      <c r="L86" s="28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pans="1:47" s="2" customFormat="1" ht="16.5" customHeight="1">
      <c r="A87" s="22"/>
      <c r="B87" s="127"/>
      <c r="C87" s="128"/>
      <c r="D87" s="128"/>
      <c r="E87" s="129" t="str">
        <f>E9</f>
        <v>Objekt 1 - Polní cesta RCH2</v>
      </c>
      <c r="F87" s="130"/>
      <c r="G87" s="130"/>
      <c r="H87" s="130"/>
      <c r="I87" s="22"/>
      <c r="J87" s="128"/>
      <c r="K87" s="128"/>
      <c r="L87" s="28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pans="1:47" s="2" customFormat="1" ht="6.95" customHeight="1">
      <c r="A88" s="22"/>
      <c r="B88" s="127"/>
      <c r="C88" s="128"/>
      <c r="D88" s="128"/>
      <c r="E88" s="128"/>
      <c r="F88" s="128"/>
      <c r="G88" s="128"/>
      <c r="H88" s="128"/>
      <c r="I88" s="22"/>
      <c r="J88" s="128"/>
      <c r="K88" s="128"/>
      <c r="L88" s="28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pans="1:47" s="2" customFormat="1" ht="12" customHeight="1">
      <c r="A89" s="22"/>
      <c r="B89" s="127"/>
      <c r="C89" s="124" t="s">
        <v>20</v>
      </c>
      <c r="D89" s="128"/>
      <c r="E89" s="128"/>
      <c r="F89" s="131" t="str">
        <f>F12</f>
        <v xml:space="preserve"> </v>
      </c>
      <c r="G89" s="128"/>
      <c r="H89" s="128"/>
      <c r="I89" s="19" t="s">
        <v>22</v>
      </c>
      <c r="J89" s="192" t="str">
        <f>IF(J12="","",J12)</f>
        <v>4. 4. 2023</v>
      </c>
      <c r="K89" s="128"/>
      <c r="L89" s="28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pans="1:47" s="2" customFormat="1" ht="6.95" customHeight="1">
      <c r="A90" s="22"/>
      <c r="B90" s="127"/>
      <c r="C90" s="128"/>
      <c r="D90" s="128"/>
      <c r="E90" s="128"/>
      <c r="F90" s="128"/>
      <c r="G90" s="128"/>
      <c r="H90" s="128"/>
      <c r="I90" s="22"/>
      <c r="J90" s="128"/>
      <c r="K90" s="128"/>
      <c r="L90" s="28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pans="1:47" s="2" customFormat="1" ht="25.7" customHeight="1">
      <c r="A91" s="22"/>
      <c r="B91" s="127"/>
      <c r="C91" s="124" t="s">
        <v>24</v>
      </c>
      <c r="D91" s="128"/>
      <c r="E91" s="128"/>
      <c r="F91" s="131" t="str">
        <f>E15</f>
        <v>SPÚ, Pobočka Prachatice</v>
      </c>
      <c r="G91" s="128"/>
      <c r="H91" s="128"/>
      <c r="I91" s="19" t="s">
        <v>30</v>
      </c>
      <c r="J91" s="198" t="str">
        <f>E21</f>
        <v>Vodohospodářský atelier s. r. o.</v>
      </c>
      <c r="K91" s="128"/>
      <c r="L91" s="28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pans="1:47" s="2" customFormat="1" ht="15.2" customHeight="1">
      <c r="A92" s="22"/>
      <c r="B92" s="127"/>
      <c r="C92" s="124" t="s">
        <v>29</v>
      </c>
      <c r="D92" s="128"/>
      <c r="E92" s="128"/>
      <c r="F92" s="131">
        <f>IF(E18="","",E18)</f>
        <v>0</v>
      </c>
      <c r="G92" s="128"/>
      <c r="H92" s="128"/>
      <c r="I92" s="19" t="s">
        <v>33</v>
      </c>
      <c r="J92" s="198" t="str">
        <f>E24</f>
        <v xml:space="preserve"> </v>
      </c>
      <c r="K92" s="128"/>
      <c r="L92" s="28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pans="1:47" s="2" customFormat="1" ht="10.35" customHeight="1">
      <c r="A93" s="22"/>
      <c r="B93" s="127"/>
      <c r="C93" s="128"/>
      <c r="D93" s="128"/>
      <c r="E93" s="128"/>
      <c r="F93" s="128"/>
      <c r="G93" s="128"/>
      <c r="H93" s="128"/>
      <c r="I93" s="22"/>
      <c r="J93" s="128"/>
      <c r="K93" s="128"/>
      <c r="L93" s="28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pans="1:47" s="2" customFormat="1" ht="29.25" customHeight="1">
      <c r="A94" s="22"/>
      <c r="B94" s="127"/>
      <c r="C94" s="159" t="s">
        <v>98</v>
      </c>
      <c r="D94" s="142"/>
      <c r="E94" s="142"/>
      <c r="F94" s="142"/>
      <c r="G94" s="142"/>
      <c r="H94" s="142"/>
      <c r="I94" s="71"/>
      <c r="J94" s="199" t="s">
        <v>99</v>
      </c>
      <c r="K94" s="142"/>
      <c r="L94" s="28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spans="1:47" s="2" customFormat="1" ht="10.35" customHeight="1">
      <c r="A95" s="22"/>
      <c r="B95" s="127"/>
      <c r="C95" s="128"/>
      <c r="D95" s="128"/>
      <c r="E95" s="128"/>
      <c r="F95" s="128"/>
      <c r="G95" s="128"/>
      <c r="H95" s="128"/>
      <c r="I95" s="22"/>
      <c r="J95" s="128"/>
      <c r="K95" s="128"/>
      <c r="L95" s="28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spans="1:47" s="2" customFormat="1" ht="22.9" customHeight="1">
      <c r="A96" s="22"/>
      <c r="B96" s="127"/>
      <c r="C96" s="160" t="s">
        <v>100</v>
      </c>
      <c r="D96" s="128"/>
      <c r="E96" s="128"/>
      <c r="F96" s="128"/>
      <c r="G96" s="128"/>
      <c r="H96" s="128"/>
      <c r="I96" s="22"/>
      <c r="J96" s="194">
        <f>J124</f>
        <v>0</v>
      </c>
      <c r="K96" s="128"/>
      <c r="L96" s="28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U96" s="14" t="s">
        <v>101</v>
      </c>
    </row>
    <row r="97" spans="1:31" s="9" customFormat="1" ht="24.95" customHeight="1">
      <c r="B97" s="161"/>
      <c r="C97" s="162"/>
      <c r="D97" s="163" t="s">
        <v>102</v>
      </c>
      <c r="E97" s="164"/>
      <c r="F97" s="164"/>
      <c r="G97" s="164"/>
      <c r="H97" s="164"/>
      <c r="I97" s="73"/>
      <c r="J97" s="200">
        <f>J125</f>
        <v>0</v>
      </c>
      <c r="K97" s="162"/>
      <c r="L97" s="72"/>
    </row>
    <row r="98" spans="1:31" s="10" customFormat="1" ht="19.899999999999999" customHeight="1">
      <c r="B98" s="165"/>
      <c r="C98" s="166"/>
      <c r="D98" s="167" t="s">
        <v>103</v>
      </c>
      <c r="E98" s="168"/>
      <c r="F98" s="168"/>
      <c r="G98" s="168"/>
      <c r="H98" s="168"/>
      <c r="I98" s="75"/>
      <c r="J98" s="201">
        <f>J126</f>
        <v>0</v>
      </c>
      <c r="K98" s="166"/>
      <c r="L98" s="74"/>
    </row>
    <row r="99" spans="1:31" s="10" customFormat="1" ht="19.899999999999999" customHeight="1">
      <c r="B99" s="165"/>
      <c r="C99" s="166"/>
      <c r="D99" s="167" t="s">
        <v>104</v>
      </c>
      <c r="E99" s="168"/>
      <c r="F99" s="168"/>
      <c r="G99" s="168"/>
      <c r="H99" s="168"/>
      <c r="I99" s="75"/>
      <c r="J99" s="201">
        <f>J202</f>
        <v>0</v>
      </c>
      <c r="K99" s="166"/>
      <c r="L99" s="74"/>
    </row>
    <row r="100" spans="1:31" s="10" customFormat="1" ht="19.899999999999999" customHeight="1">
      <c r="B100" s="165"/>
      <c r="C100" s="166"/>
      <c r="D100" s="167" t="s">
        <v>105</v>
      </c>
      <c r="E100" s="168"/>
      <c r="F100" s="168"/>
      <c r="G100" s="168"/>
      <c r="H100" s="168"/>
      <c r="I100" s="75"/>
      <c r="J100" s="201">
        <f>J206</f>
        <v>0</v>
      </c>
      <c r="K100" s="166"/>
      <c r="L100" s="74"/>
    </row>
    <row r="101" spans="1:31" s="10" customFormat="1" ht="19.899999999999999" customHeight="1">
      <c r="B101" s="165"/>
      <c r="C101" s="166"/>
      <c r="D101" s="167" t="s">
        <v>106</v>
      </c>
      <c r="E101" s="168"/>
      <c r="F101" s="168"/>
      <c r="G101" s="168"/>
      <c r="H101" s="168"/>
      <c r="I101" s="75"/>
      <c r="J101" s="201">
        <f>J233</f>
        <v>0</v>
      </c>
      <c r="K101" s="166"/>
      <c r="L101" s="74"/>
    </row>
    <row r="102" spans="1:31" s="10" customFormat="1" ht="19.899999999999999" customHeight="1">
      <c r="B102" s="165"/>
      <c r="C102" s="166"/>
      <c r="D102" s="167" t="s">
        <v>107</v>
      </c>
      <c r="E102" s="168"/>
      <c r="F102" s="168"/>
      <c r="G102" s="168"/>
      <c r="H102" s="168"/>
      <c r="I102" s="75"/>
      <c r="J102" s="201">
        <f>J236</f>
        <v>0</v>
      </c>
      <c r="K102" s="166"/>
      <c r="L102" s="74"/>
    </row>
    <row r="103" spans="1:31" s="10" customFormat="1" ht="19.899999999999999" customHeight="1">
      <c r="B103" s="165"/>
      <c r="C103" s="166"/>
      <c r="D103" s="167" t="s">
        <v>108</v>
      </c>
      <c r="E103" s="168"/>
      <c r="F103" s="168"/>
      <c r="G103" s="168"/>
      <c r="H103" s="168"/>
      <c r="I103" s="75"/>
      <c r="J103" s="201">
        <f>J247</f>
        <v>0</v>
      </c>
      <c r="K103" s="166"/>
      <c r="L103" s="74"/>
    </row>
    <row r="104" spans="1:31" s="10" customFormat="1" ht="19.899999999999999" customHeight="1">
      <c r="B104" s="165"/>
      <c r="C104" s="166"/>
      <c r="D104" s="167" t="s">
        <v>109</v>
      </c>
      <c r="E104" s="168"/>
      <c r="F104" s="168"/>
      <c r="G104" s="168"/>
      <c r="H104" s="168"/>
      <c r="I104" s="75"/>
      <c r="J104" s="201">
        <f>J259</f>
        <v>0</v>
      </c>
      <c r="K104" s="166"/>
      <c r="L104" s="74"/>
    </row>
    <row r="105" spans="1:31" s="2" customFormat="1" ht="21.75" customHeight="1">
      <c r="A105" s="22"/>
      <c r="B105" s="127"/>
      <c r="C105" s="128"/>
      <c r="D105" s="128"/>
      <c r="E105" s="128"/>
      <c r="F105" s="128"/>
      <c r="G105" s="128"/>
      <c r="H105" s="128"/>
      <c r="I105" s="22"/>
      <c r="J105" s="128"/>
      <c r="K105" s="128"/>
      <c r="L105" s="28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pans="1:31" s="2" customFormat="1" ht="6.95" customHeight="1">
      <c r="A106" s="22"/>
      <c r="B106" s="155"/>
      <c r="C106" s="156"/>
      <c r="D106" s="156"/>
      <c r="E106" s="156"/>
      <c r="F106" s="156"/>
      <c r="G106" s="156"/>
      <c r="H106" s="156"/>
      <c r="I106" s="31"/>
      <c r="J106" s="156"/>
      <c r="K106" s="156"/>
      <c r="L106" s="28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pans="1:31" s="2" customFormat="1" ht="6.95" customHeight="1">
      <c r="A110" s="22"/>
      <c r="B110" s="157"/>
      <c r="C110" s="158"/>
      <c r="D110" s="158"/>
      <c r="E110" s="158"/>
      <c r="F110" s="158"/>
      <c r="G110" s="158"/>
      <c r="H110" s="158"/>
      <c r="I110" s="32"/>
      <c r="J110" s="158"/>
      <c r="K110" s="158"/>
      <c r="L110" s="28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pans="1:31" s="2" customFormat="1" ht="24.95" customHeight="1">
      <c r="A111" s="22"/>
      <c r="B111" s="127"/>
      <c r="C111" s="123" t="s">
        <v>110</v>
      </c>
      <c r="D111" s="128"/>
      <c r="E111" s="128"/>
      <c r="F111" s="128"/>
      <c r="G111" s="128"/>
      <c r="H111" s="128"/>
      <c r="I111" s="22"/>
      <c r="J111" s="128"/>
      <c r="K111" s="128"/>
      <c r="L111" s="28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pans="1:31" s="2" customFormat="1" ht="6.95" customHeight="1">
      <c r="A112" s="22"/>
      <c r="B112" s="127"/>
      <c r="C112" s="128"/>
      <c r="D112" s="128"/>
      <c r="E112" s="128"/>
      <c r="F112" s="128"/>
      <c r="G112" s="128"/>
      <c r="H112" s="128"/>
      <c r="I112" s="22"/>
      <c r="J112" s="128"/>
      <c r="K112" s="128"/>
      <c r="L112" s="28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pans="1:65" s="2" customFormat="1" ht="12" customHeight="1">
      <c r="A113" s="22"/>
      <c r="B113" s="127"/>
      <c r="C113" s="124" t="s">
        <v>16</v>
      </c>
      <c r="D113" s="128"/>
      <c r="E113" s="128"/>
      <c r="F113" s="128"/>
      <c r="G113" s="128"/>
      <c r="H113" s="128"/>
      <c r="I113" s="22"/>
      <c r="J113" s="128"/>
      <c r="K113" s="128"/>
      <c r="L113" s="28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pans="1:65" s="2" customFormat="1" ht="16.5" customHeight="1">
      <c r="A114" s="22"/>
      <c r="B114" s="127"/>
      <c r="C114" s="128"/>
      <c r="D114" s="128"/>
      <c r="E114" s="125" t="str">
        <f>E7</f>
        <v>Polní cesta RCH2 -  KoPÚ Vitějovice</v>
      </c>
      <c r="F114" s="126"/>
      <c r="G114" s="126"/>
      <c r="H114" s="126"/>
      <c r="I114" s="22"/>
      <c r="J114" s="128"/>
      <c r="K114" s="128"/>
      <c r="L114" s="28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pans="1:65" s="2" customFormat="1" ht="12" customHeight="1">
      <c r="A115" s="22"/>
      <c r="B115" s="127"/>
      <c r="C115" s="124" t="s">
        <v>95</v>
      </c>
      <c r="D115" s="128"/>
      <c r="E115" s="128"/>
      <c r="F115" s="128"/>
      <c r="G115" s="128"/>
      <c r="H115" s="128"/>
      <c r="I115" s="22"/>
      <c r="J115" s="128"/>
      <c r="K115" s="128"/>
      <c r="L115" s="28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pans="1:65" s="2" customFormat="1" ht="16.5" customHeight="1">
      <c r="A116" s="22"/>
      <c r="B116" s="127"/>
      <c r="C116" s="128"/>
      <c r="D116" s="128"/>
      <c r="E116" s="129" t="str">
        <f>E9</f>
        <v>Objekt 1 - Polní cesta RCH2</v>
      </c>
      <c r="F116" s="130"/>
      <c r="G116" s="130"/>
      <c r="H116" s="130"/>
      <c r="I116" s="22"/>
      <c r="J116" s="128"/>
      <c r="K116" s="128"/>
      <c r="L116" s="28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pans="1:65" s="2" customFormat="1" ht="6.95" customHeight="1">
      <c r="A117" s="22"/>
      <c r="B117" s="127"/>
      <c r="C117" s="128"/>
      <c r="D117" s="128"/>
      <c r="E117" s="128"/>
      <c r="F117" s="128"/>
      <c r="G117" s="128"/>
      <c r="H117" s="128"/>
      <c r="I117" s="22"/>
      <c r="J117" s="128"/>
      <c r="K117" s="128"/>
      <c r="L117" s="28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pans="1:65" s="2" customFormat="1" ht="12" customHeight="1">
      <c r="A118" s="22"/>
      <c r="B118" s="127"/>
      <c r="C118" s="124" t="s">
        <v>20</v>
      </c>
      <c r="D118" s="128"/>
      <c r="E118" s="128"/>
      <c r="F118" s="131" t="str">
        <f>F12</f>
        <v xml:space="preserve"> </v>
      </c>
      <c r="G118" s="128"/>
      <c r="H118" s="128"/>
      <c r="I118" s="19" t="s">
        <v>22</v>
      </c>
      <c r="J118" s="192" t="str">
        <f>IF(J12="","",J12)</f>
        <v>4. 4. 2023</v>
      </c>
      <c r="K118" s="128"/>
      <c r="L118" s="28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pans="1:65" s="2" customFormat="1" ht="6.95" customHeight="1">
      <c r="A119" s="22"/>
      <c r="B119" s="127"/>
      <c r="C119" s="128"/>
      <c r="D119" s="128"/>
      <c r="E119" s="128"/>
      <c r="F119" s="128"/>
      <c r="G119" s="128"/>
      <c r="H119" s="128"/>
      <c r="I119" s="22"/>
      <c r="J119" s="128"/>
      <c r="K119" s="128"/>
      <c r="L119" s="28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pans="1:65" s="2" customFormat="1" ht="25.7" customHeight="1">
      <c r="A120" s="22"/>
      <c r="B120" s="127"/>
      <c r="C120" s="124" t="s">
        <v>24</v>
      </c>
      <c r="D120" s="128"/>
      <c r="E120" s="128"/>
      <c r="F120" s="131" t="str">
        <f>E15</f>
        <v>SPÚ, Pobočka Prachatice</v>
      </c>
      <c r="G120" s="128"/>
      <c r="H120" s="128"/>
      <c r="I120" s="19" t="s">
        <v>30</v>
      </c>
      <c r="J120" s="198" t="str">
        <f>E21</f>
        <v>Vodohospodářský atelier s. r. o.</v>
      </c>
      <c r="K120" s="128"/>
      <c r="L120" s="28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pans="1:65" s="2" customFormat="1" ht="15.2" customHeight="1">
      <c r="A121" s="22"/>
      <c r="B121" s="127"/>
      <c r="C121" s="124" t="s">
        <v>29</v>
      </c>
      <c r="D121" s="128"/>
      <c r="E121" s="128"/>
      <c r="F121" s="131">
        <f>IF(E18="","",E18)</f>
        <v>0</v>
      </c>
      <c r="G121" s="128"/>
      <c r="H121" s="128"/>
      <c r="I121" s="19" t="s">
        <v>33</v>
      </c>
      <c r="J121" s="198" t="str">
        <f>E24</f>
        <v xml:space="preserve"> </v>
      </c>
      <c r="K121" s="128"/>
      <c r="L121" s="28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pans="1:65" s="2" customFormat="1" ht="10.35" customHeight="1">
      <c r="A122" s="22"/>
      <c r="B122" s="127"/>
      <c r="C122" s="128"/>
      <c r="D122" s="128"/>
      <c r="E122" s="128"/>
      <c r="F122" s="128"/>
      <c r="G122" s="128"/>
      <c r="H122" s="128"/>
      <c r="I122" s="22"/>
      <c r="J122" s="128"/>
      <c r="K122" s="128"/>
      <c r="L122" s="28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pans="1:65" s="11" customFormat="1" ht="29.25" customHeight="1">
      <c r="A123" s="76"/>
      <c r="B123" s="169"/>
      <c r="C123" s="170" t="s">
        <v>111</v>
      </c>
      <c r="D123" s="171" t="s">
        <v>62</v>
      </c>
      <c r="E123" s="171" t="s">
        <v>58</v>
      </c>
      <c r="F123" s="171" t="s">
        <v>59</v>
      </c>
      <c r="G123" s="171" t="s">
        <v>112</v>
      </c>
      <c r="H123" s="171" t="s">
        <v>113</v>
      </c>
      <c r="I123" s="77" t="s">
        <v>114</v>
      </c>
      <c r="J123" s="171" t="s">
        <v>99</v>
      </c>
      <c r="K123" s="202" t="s">
        <v>115</v>
      </c>
      <c r="L123" s="78"/>
      <c r="M123" s="41" t="s">
        <v>1</v>
      </c>
      <c r="N123" s="42" t="s">
        <v>41</v>
      </c>
      <c r="O123" s="42" t="s">
        <v>116</v>
      </c>
      <c r="P123" s="42" t="s">
        <v>117</v>
      </c>
      <c r="Q123" s="42" t="s">
        <v>118</v>
      </c>
      <c r="R123" s="42" t="s">
        <v>119</v>
      </c>
      <c r="S123" s="42" t="s">
        <v>120</v>
      </c>
      <c r="T123" s="43" t="s">
        <v>121</v>
      </c>
      <c r="U123" s="76"/>
      <c r="V123" s="76"/>
      <c r="W123" s="76"/>
      <c r="X123" s="76"/>
      <c r="Y123" s="76"/>
      <c r="Z123" s="76"/>
      <c r="AA123" s="76"/>
      <c r="AB123" s="76"/>
      <c r="AC123" s="76"/>
      <c r="AD123" s="76"/>
      <c r="AE123" s="76"/>
    </row>
    <row r="124" spans="1:65" s="2" customFormat="1" ht="22.9" customHeight="1">
      <c r="A124" s="22"/>
      <c r="B124" s="127"/>
      <c r="C124" s="172" t="s">
        <v>122</v>
      </c>
      <c r="D124" s="128"/>
      <c r="E124" s="128"/>
      <c r="F124" s="128"/>
      <c r="G124" s="128"/>
      <c r="H124" s="128"/>
      <c r="I124" s="22"/>
      <c r="J124" s="203">
        <f>BK124</f>
        <v>0</v>
      </c>
      <c r="K124" s="128"/>
      <c r="L124" s="23"/>
      <c r="M124" s="44"/>
      <c r="N124" s="35"/>
      <c r="O124" s="45"/>
      <c r="P124" s="79">
        <f>P125</f>
        <v>0</v>
      </c>
      <c r="Q124" s="45"/>
      <c r="R124" s="79">
        <f>R125</f>
        <v>0</v>
      </c>
      <c r="S124" s="45"/>
      <c r="T124" s="80">
        <f>T125</f>
        <v>0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T124" s="14" t="s">
        <v>76</v>
      </c>
      <c r="AU124" s="14" t="s">
        <v>101</v>
      </c>
      <c r="BK124" s="81">
        <f>BK125</f>
        <v>0</v>
      </c>
    </row>
    <row r="125" spans="1:65" s="12" customFormat="1" ht="25.9" customHeight="1">
      <c r="B125" s="173"/>
      <c r="C125" s="174"/>
      <c r="D125" s="175" t="s">
        <v>76</v>
      </c>
      <c r="E125" s="176" t="s">
        <v>123</v>
      </c>
      <c r="F125" s="176" t="s">
        <v>124</v>
      </c>
      <c r="G125" s="174"/>
      <c r="H125" s="174"/>
      <c r="I125" s="84"/>
      <c r="J125" s="204">
        <f>BK125</f>
        <v>0</v>
      </c>
      <c r="K125" s="174"/>
      <c r="L125" s="82"/>
      <c r="M125" s="85"/>
      <c r="N125" s="86"/>
      <c r="O125" s="86"/>
      <c r="P125" s="87">
        <f>P126+P202+P206+P233+P236+P247+P259</f>
        <v>0</v>
      </c>
      <c r="Q125" s="86"/>
      <c r="R125" s="87">
        <f>R126+R202+R206+R233+R236+R247+R259</f>
        <v>0</v>
      </c>
      <c r="S125" s="86"/>
      <c r="T125" s="88">
        <f>T126+T202+T206+T233+T236+T247+T259</f>
        <v>0</v>
      </c>
      <c r="AR125" s="83" t="s">
        <v>85</v>
      </c>
      <c r="AT125" s="89" t="s">
        <v>76</v>
      </c>
      <c r="AU125" s="89" t="s">
        <v>77</v>
      </c>
      <c r="AY125" s="83" t="s">
        <v>125</v>
      </c>
      <c r="BK125" s="90">
        <f>BK126+BK202+BK206+BK233+BK236+BK247+BK259</f>
        <v>0</v>
      </c>
    </row>
    <row r="126" spans="1:65" s="12" customFormat="1" ht="22.9" customHeight="1">
      <c r="B126" s="173"/>
      <c r="C126" s="174"/>
      <c r="D126" s="175" t="s">
        <v>76</v>
      </c>
      <c r="E126" s="177" t="s">
        <v>85</v>
      </c>
      <c r="F126" s="177" t="s">
        <v>126</v>
      </c>
      <c r="G126" s="174"/>
      <c r="H126" s="174"/>
      <c r="I126" s="84"/>
      <c r="J126" s="205">
        <f>BK126</f>
        <v>0</v>
      </c>
      <c r="K126" s="174"/>
      <c r="L126" s="82"/>
      <c r="M126" s="85"/>
      <c r="N126" s="86"/>
      <c r="O126" s="86"/>
      <c r="P126" s="87">
        <f>SUM(P127:P201)</f>
        <v>0</v>
      </c>
      <c r="Q126" s="86"/>
      <c r="R126" s="87">
        <f>SUM(R127:R201)</f>
        <v>0</v>
      </c>
      <c r="S126" s="86"/>
      <c r="T126" s="88">
        <f>SUM(T127:T201)</f>
        <v>0</v>
      </c>
      <c r="AR126" s="83" t="s">
        <v>85</v>
      </c>
      <c r="AT126" s="89" t="s">
        <v>76</v>
      </c>
      <c r="AU126" s="89" t="s">
        <v>85</v>
      </c>
      <c r="AY126" s="83" t="s">
        <v>125</v>
      </c>
      <c r="BK126" s="90">
        <f>SUM(BK127:BK201)</f>
        <v>0</v>
      </c>
    </row>
    <row r="127" spans="1:65" s="2" customFormat="1" ht="24.2" customHeight="1">
      <c r="A127" s="22"/>
      <c r="B127" s="127"/>
      <c r="C127" s="178" t="s">
        <v>85</v>
      </c>
      <c r="D127" s="178" t="s">
        <v>127</v>
      </c>
      <c r="E127" s="179" t="s">
        <v>128</v>
      </c>
      <c r="F127" s="180" t="s">
        <v>129</v>
      </c>
      <c r="G127" s="181" t="s">
        <v>130</v>
      </c>
      <c r="H127" s="182">
        <v>38</v>
      </c>
      <c r="I127" s="91"/>
      <c r="J127" s="206">
        <f>ROUND(I127*H127,2)</f>
        <v>0</v>
      </c>
      <c r="K127" s="180" t="s">
        <v>131</v>
      </c>
      <c r="L127" s="23"/>
      <c r="M127" s="92" t="s">
        <v>1</v>
      </c>
      <c r="N127" s="93" t="s">
        <v>42</v>
      </c>
      <c r="O127" s="37"/>
      <c r="P127" s="94">
        <f>O127*H127</f>
        <v>0</v>
      </c>
      <c r="Q127" s="94">
        <v>0</v>
      </c>
      <c r="R127" s="94">
        <f>Q127*H127</f>
        <v>0</v>
      </c>
      <c r="S127" s="94">
        <v>0</v>
      </c>
      <c r="T127" s="95">
        <f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96" t="s">
        <v>132</v>
      </c>
      <c r="AT127" s="96" t="s">
        <v>127</v>
      </c>
      <c r="AU127" s="96" t="s">
        <v>87</v>
      </c>
      <c r="AY127" s="14" t="s">
        <v>125</v>
      </c>
      <c r="BE127" s="97">
        <f>IF(N127="základní",J127,0)</f>
        <v>0</v>
      </c>
      <c r="BF127" s="97">
        <f>IF(N127="snížená",J127,0)</f>
        <v>0</v>
      </c>
      <c r="BG127" s="97">
        <f>IF(N127="zákl. přenesená",J127,0)</f>
        <v>0</v>
      </c>
      <c r="BH127" s="97">
        <f>IF(N127="sníž. přenesená",J127,0)</f>
        <v>0</v>
      </c>
      <c r="BI127" s="97">
        <f>IF(N127="nulová",J127,0)</f>
        <v>0</v>
      </c>
      <c r="BJ127" s="14" t="s">
        <v>85</v>
      </c>
      <c r="BK127" s="97">
        <f>ROUND(I127*H127,2)</f>
        <v>0</v>
      </c>
      <c r="BL127" s="14" t="s">
        <v>132</v>
      </c>
      <c r="BM127" s="96" t="s">
        <v>87</v>
      </c>
    </row>
    <row r="128" spans="1:65" s="2" customFormat="1" ht="19.5">
      <c r="A128" s="22"/>
      <c r="B128" s="127"/>
      <c r="C128" s="128"/>
      <c r="D128" s="183" t="s">
        <v>133</v>
      </c>
      <c r="E128" s="128"/>
      <c r="F128" s="184" t="s">
        <v>134</v>
      </c>
      <c r="G128" s="128"/>
      <c r="H128" s="128"/>
      <c r="I128" s="98"/>
      <c r="J128" s="128"/>
      <c r="K128" s="128"/>
      <c r="L128" s="23"/>
      <c r="M128" s="99"/>
      <c r="N128" s="100"/>
      <c r="O128" s="37"/>
      <c r="P128" s="37"/>
      <c r="Q128" s="37"/>
      <c r="R128" s="37"/>
      <c r="S128" s="37"/>
      <c r="T128" s="38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T128" s="14" t="s">
        <v>133</v>
      </c>
      <c r="AU128" s="14" t="s">
        <v>87</v>
      </c>
    </row>
    <row r="129" spans="1:65" s="2" customFormat="1" ht="11.25">
      <c r="A129" s="22"/>
      <c r="B129" s="127"/>
      <c r="C129" s="128"/>
      <c r="D129" s="185" t="s">
        <v>135</v>
      </c>
      <c r="E129" s="128"/>
      <c r="F129" s="186" t="s">
        <v>136</v>
      </c>
      <c r="G129" s="128"/>
      <c r="H129" s="128"/>
      <c r="I129" s="98"/>
      <c r="J129" s="128"/>
      <c r="K129" s="128"/>
      <c r="L129" s="23"/>
      <c r="M129" s="99"/>
      <c r="N129" s="100"/>
      <c r="O129" s="37"/>
      <c r="P129" s="37"/>
      <c r="Q129" s="37"/>
      <c r="R129" s="37"/>
      <c r="S129" s="37"/>
      <c r="T129" s="38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14" t="s">
        <v>135</v>
      </c>
      <c r="AU129" s="14" t="s">
        <v>87</v>
      </c>
    </row>
    <row r="130" spans="1:65" s="2" customFormat="1" ht="24.2" customHeight="1">
      <c r="A130" s="22"/>
      <c r="B130" s="127"/>
      <c r="C130" s="178" t="s">
        <v>87</v>
      </c>
      <c r="D130" s="178" t="s">
        <v>127</v>
      </c>
      <c r="E130" s="179" t="s">
        <v>137</v>
      </c>
      <c r="F130" s="180" t="s">
        <v>138</v>
      </c>
      <c r="G130" s="181" t="s">
        <v>130</v>
      </c>
      <c r="H130" s="182">
        <v>1</v>
      </c>
      <c r="I130" s="91"/>
      <c r="J130" s="206">
        <f>ROUND(I130*H130,2)</f>
        <v>0</v>
      </c>
      <c r="K130" s="180" t="s">
        <v>131</v>
      </c>
      <c r="L130" s="23"/>
      <c r="M130" s="92" t="s">
        <v>1</v>
      </c>
      <c r="N130" s="93" t="s">
        <v>42</v>
      </c>
      <c r="O130" s="37"/>
      <c r="P130" s="94">
        <f>O130*H130</f>
        <v>0</v>
      </c>
      <c r="Q130" s="94">
        <v>0</v>
      </c>
      <c r="R130" s="94">
        <f>Q130*H130</f>
        <v>0</v>
      </c>
      <c r="S130" s="94">
        <v>0</v>
      </c>
      <c r="T130" s="95">
        <f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96" t="s">
        <v>132</v>
      </c>
      <c r="AT130" s="96" t="s">
        <v>127</v>
      </c>
      <c r="AU130" s="96" t="s">
        <v>87</v>
      </c>
      <c r="AY130" s="14" t="s">
        <v>125</v>
      </c>
      <c r="BE130" s="97">
        <f>IF(N130="základní",J130,0)</f>
        <v>0</v>
      </c>
      <c r="BF130" s="97">
        <f>IF(N130="snížená",J130,0)</f>
        <v>0</v>
      </c>
      <c r="BG130" s="97">
        <f>IF(N130="zákl. přenesená",J130,0)</f>
        <v>0</v>
      </c>
      <c r="BH130" s="97">
        <f>IF(N130="sníž. přenesená",J130,0)</f>
        <v>0</v>
      </c>
      <c r="BI130" s="97">
        <f>IF(N130="nulová",J130,0)</f>
        <v>0</v>
      </c>
      <c r="BJ130" s="14" t="s">
        <v>85</v>
      </c>
      <c r="BK130" s="97">
        <f>ROUND(I130*H130,2)</f>
        <v>0</v>
      </c>
      <c r="BL130" s="14" t="s">
        <v>132</v>
      </c>
      <c r="BM130" s="96" t="s">
        <v>132</v>
      </c>
    </row>
    <row r="131" spans="1:65" s="2" customFormat="1" ht="19.5">
      <c r="A131" s="22"/>
      <c r="B131" s="127"/>
      <c r="C131" s="128"/>
      <c r="D131" s="183" t="s">
        <v>133</v>
      </c>
      <c r="E131" s="128"/>
      <c r="F131" s="184" t="s">
        <v>139</v>
      </c>
      <c r="G131" s="128"/>
      <c r="H131" s="128"/>
      <c r="I131" s="98"/>
      <c r="J131" s="128"/>
      <c r="K131" s="128"/>
      <c r="L131" s="23"/>
      <c r="M131" s="99"/>
      <c r="N131" s="100"/>
      <c r="O131" s="37"/>
      <c r="P131" s="37"/>
      <c r="Q131" s="37"/>
      <c r="R131" s="37"/>
      <c r="S131" s="37"/>
      <c r="T131" s="38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T131" s="14" t="s">
        <v>133</v>
      </c>
      <c r="AU131" s="14" t="s">
        <v>87</v>
      </c>
    </row>
    <row r="132" spans="1:65" s="2" customFormat="1" ht="11.25">
      <c r="A132" s="22"/>
      <c r="B132" s="127"/>
      <c r="C132" s="128"/>
      <c r="D132" s="185" t="s">
        <v>135</v>
      </c>
      <c r="E132" s="128"/>
      <c r="F132" s="186" t="s">
        <v>140</v>
      </c>
      <c r="G132" s="128"/>
      <c r="H132" s="128"/>
      <c r="I132" s="98"/>
      <c r="J132" s="128"/>
      <c r="K132" s="128"/>
      <c r="L132" s="23"/>
      <c r="M132" s="99"/>
      <c r="N132" s="100"/>
      <c r="O132" s="37"/>
      <c r="P132" s="37"/>
      <c r="Q132" s="37"/>
      <c r="R132" s="37"/>
      <c r="S132" s="37"/>
      <c r="T132" s="38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14" t="s">
        <v>135</v>
      </c>
      <c r="AU132" s="14" t="s">
        <v>87</v>
      </c>
    </row>
    <row r="133" spans="1:65" s="2" customFormat="1" ht="24.2" customHeight="1">
      <c r="A133" s="22"/>
      <c r="B133" s="127"/>
      <c r="C133" s="178" t="s">
        <v>141</v>
      </c>
      <c r="D133" s="178" t="s">
        <v>127</v>
      </c>
      <c r="E133" s="179" t="s">
        <v>142</v>
      </c>
      <c r="F133" s="180" t="s">
        <v>143</v>
      </c>
      <c r="G133" s="181" t="s">
        <v>130</v>
      </c>
      <c r="H133" s="182">
        <v>1</v>
      </c>
      <c r="I133" s="91"/>
      <c r="J133" s="206">
        <f>ROUND(I133*H133,2)</f>
        <v>0</v>
      </c>
      <c r="K133" s="180" t="s">
        <v>131</v>
      </c>
      <c r="L133" s="23"/>
      <c r="M133" s="92" t="s">
        <v>1</v>
      </c>
      <c r="N133" s="93" t="s">
        <v>42</v>
      </c>
      <c r="O133" s="37"/>
      <c r="P133" s="94">
        <f>O133*H133</f>
        <v>0</v>
      </c>
      <c r="Q133" s="94">
        <v>0</v>
      </c>
      <c r="R133" s="94">
        <f>Q133*H133</f>
        <v>0</v>
      </c>
      <c r="S133" s="94">
        <v>0</v>
      </c>
      <c r="T133" s="95">
        <f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96" t="s">
        <v>132</v>
      </c>
      <c r="AT133" s="96" t="s">
        <v>127</v>
      </c>
      <c r="AU133" s="96" t="s">
        <v>87</v>
      </c>
      <c r="AY133" s="14" t="s">
        <v>125</v>
      </c>
      <c r="BE133" s="97">
        <f>IF(N133="základní",J133,0)</f>
        <v>0</v>
      </c>
      <c r="BF133" s="97">
        <f>IF(N133="snížená",J133,0)</f>
        <v>0</v>
      </c>
      <c r="BG133" s="97">
        <f>IF(N133="zákl. přenesená",J133,0)</f>
        <v>0</v>
      </c>
      <c r="BH133" s="97">
        <f>IF(N133="sníž. přenesená",J133,0)</f>
        <v>0</v>
      </c>
      <c r="BI133" s="97">
        <f>IF(N133="nulová",J133,0)</f>
        <v>0</v>
      </c>
      <c r="BJ133" s="14" t="s">
        <v>85</v>
      </c>
      <c r="BK133" s="97">
        <f>ROUND(I133*H133,2)</f>
        <v>0</v>
      </c>
      <c r="BL133" s="14" t="s">
        <v>132</v>
      </c>
      <c r="BM133" s="96" t="s">
        <v>144</v>
      </c>
    </row>
    <row r="134" spans="1:65" s="2" customFormat="1" ht="19.5">
      <c r="A134" s="22"/>
      <c r="B134" s="127"/>
      <c r="C134" s="128"/>
      <c r="D134" s="183" t="s">
        <v>133</v>
      </c>
      <c r="E134" s="128"/>
      <c r="F134" s="184" t="s">
        <v>145</v>
      </c>
      <c r="G134" s="128"/>
      <c r="H134" s="128"/>
      <c r="I134" s="98"/>
      <c r="J134" s="128"/>
      <c r="K134" s="128"/>
      <c r="L134" s="23"/>
      <c r="M134" s="99"/>
      <c r="N134" s="100"/>
      <c r="O134" s="37"/>
      <c r="P134" s="37"/>
      <c r="Q134" s="37"/>
      <c r="R134" s="37"/>
      <c r="S134" s="37"/>
      <c r="T134" s="38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T134" s="14" t="s">
        <v>133</v>
      </c>
      <c r="AU134" s="14" t="s">
        <v>87</v>
      </c>
    </row>
    <row r="135" spans="1:65" s="2" customFormat="1" ht="11.25">
      <c r="A135" s="22"/>
      <c r="B135" s="127"/>
      <c r="C135" s="128"/>
      <c r="D135" s="185" t="s">
        <v>135</v>
      </c>
      <c r="E135" s="128"/>
      <c r="F135" s="186" t="s">
        <v>146</v>
      </c>
      <c r="G135" s="128"/>
      <c r="H135" s="128"/>
      <c r="I135" s="98"/>
      <c r="J135" s="128"/>
      <c r="K135" s="128"/>
      <c r="L135" s="23"/>
      <c r="M135" s="99"/>
      <c r="N135" s="100"/>
      <c r="O135" s="37"/>
      <c r="P135" s="37"/>
      <c r="Q135" s="37"/>
      <c r="R135" s="37"/>
      <c r="S135" s="37"/>
      <c r="T135" s="38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T135" s="14" t="s">
        <v>135</v>
      </c>
      <c r="AU135" s="14" t="s">
        <v>87</v>
      </c>
    </row>
    <row r="136" spans="1:65" s="2" customFormat="1" ht="16.5" customHeight="1">
      <c r="A136" s="22"/>
      <c r="B136" s="127"/>
      <c r="C136" s="178" t="s">
        <v>132</v>
      </c>
      <c r="D136" s="178" t="s">
        <v>127</v>
      </c>
      <c r="E136" s="179" t="s">
        <v>147</v>
      </c>
      <c r="F136" s="180" t="s">
        <v>148</v>
      </c>
      <c r="G136" s="181" t="s">
        <v>130</v>
      </c>
      <c r="H136" s="182">
        <v>40</v>
      </c>
      <c r="I136" s="91"/>
      <c r="J136" s="206">
        <f>ROUND(I136*H136,2)</f>
        <v>0</v>
      </c>
      <c r="K136" s="180" t="s">
        <v>131</v>
      </c>
      <c r="L136" s="23"/>
      <c r="M136" s="92" t="s">
        <v>1</v>
      </c>
      <c r="N136" s="93" t="s">
        <v>42</v>
      </c>
      <c r="O136" s="37"/>
      <c r="P136" s="94">
        <f>O136*H136</f>
        <v>0</v>
      </c>
      <c r="Q136" s="94">
        <v>0</v>
      </c>
      <c r="R136" s="94">
        <f>Q136*H136</f>
        <v>0</v>
      </c>
      <c r="S136" s="94">
        <v>0</v>
      </c>
      <c r="T136" s="95">
        <f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96" t="s">
        <v>132</v>
      </c>
      <c r="AT136" s="96" t="s">
        <v>127</v>
      </c>
      <c r="AU136" s="96" t="s">
        <v>87</v>
      </c>
      <c r="AY136" s="14" t="s">
        <v>125</v>
      </c>
      <c r="BE136" s="97">
        <f>IF(N136="základní",J136,0)</f>
        <v>0</v>
      </c>
      <c r="BF136" s="97">
        <f>IF(N136="snížená",J136,0)</f>
        <v>0</v>
      </c>
      <c r="BG136" s="97">
        <f>IF(N136="zákl. přenesená",J136,0)</f>
        <v>0</v>
      </c>
      <c r="BH136" s="97">
        <f>IF(N136="sníž. přenesená",J136,0)</f>
        <v>0</v>
      </c>
      <c r="BI136" s="97">
        <f>IF(N136="nulová",J136,0)</f>
        <v>0</v>
      </c>
      <c r="BJ136" s="14" t="s">
        <v>85</v>
      </c>
      <c r="BK136" s="97">
        <f>ROUND(I136*H136,2)</f>
        <v>0</v>
      </c>
      <c r="BL136" s="14" t="s">
        <v>132</v>
      </c>
      <c r="BM136" s="96" t="s">
        <v>149</v>
      </c>
    </row>
    <row r="137" spans="1:65" s="2" customFormat="1" ht="19.5">
      <c r="A137" s="22"/>
      <c r="B137" s="127"/>
      <c r="C137" s="128"/>
      <c r="D137" s="183" t="s">
        <v>133</v>
      </c>
      <c r="E137" s="128"/>
      <c r="F137" s="184" t="s">
        <v>150</v>
      </c>
      <c r="G137" s="128"/>
      <c r="H137" s="128"/>
      <c r="I137" s="98"/>
      <c r="J137" s="128"/>
      <c r="K137" s="128"/>
      <c r="L137" s="23"/>
      <c r="M137" s="99"/>
      <c r="N137" s="100"/>
      <c r="O137" s="37"/>
      <c r="P137" s="37"/>
      <c r="Q137" s="37"/>
      <c r="R137" s="37"/>
      <c r="S137" s="37"/>
      <c r="T137" s="38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T137" s="14" t="s">
        <v>133</v>
      </c>
      <c r="AU137" s="14" t="s">
        <v>87</v>
      </c>
    </row>
    <row r="138" spans="1:65" s="2" customFormat="1" ht="11.25">
      <c r="A138" s="22"/>
      <c r="B138" s="127"/>
      <c r="C138" s="128"/>
      <c r="D138" s="185" t="s">
        <v>135</v>
      </c>
      <c r="E138" s="128"/>
      <c r="F138" s="186" t="s">
        <v>151</v>
      </c>
      <c r="G138" s="128"/>
      <c r="H138" s="128"/>
      <c r="I138" s="98"/>
      <c r="J138" s="128"/>
      <c r="K138" s="128"/>
      <c r="L138" s="23"/>
      <c r="M138" s="99"/>
      <c r="N138" s="100"/>
      <c r="O138" s="37"/>
      <c r="P138" s="37"/>
      <c r="Q138" s="37"/>
      <c r="R138" s="37"/>
      <c r="S138" s="37"/>
      <c r="T138" s="38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T138" s="14" t="s">
        <v>135</v>
      </c>
      <c r="AU138" s="14" t="s">
        <v>87</v>
      </c>
    </row>
    <row r="139" spans="1:65" s="2" customFormat="1" ht="33" customHeight="1">
      <c r="A139" s="22"/>
      <c r="B139" s="127"/>
      <c r="C139" s="178" t="s">
        <v>152</v>
      </c>
      <c r="D139" s="178" t="s">
        <v>127</v>
      </c>
      <c r="E139" s="179" t="s">
        <v>153</v>
      </c>
      <c r="F139" s="180" t="s">
        <v>154</v>
      </c>
      <c r="G139" s="181" t="s">
        <v>130</v>
      </c>
      <c r="H139" s="182">
        <v>38</v>
      </c>
      <c r="I139" s="91"/>
      <c r="J139" s="206">
        <f>ROUND(I139*H139,2)</f>
        <v>0</v>
      </c>
      <c r="K139" s="180" t="s">
        <v>131</v>
      </c>
      <c r="L139" s="23"/>
      <c r="M139" s="92" t="s">
        <v>1</v>
      </c>
      <c r="N139" s="93" t="s">
        <v>42</v>
      </c>
      <c r="O139" s="37"/>
      <c r="P139" s="94">
        <f>O139*H139</f>
        <v>0</v>
      </c>
      <c r="Q139" s="94">
        <v>0</v>
      </c>
      <c r="R139" s="94">
        <f>Q139*H139</f>
        <v>0</v>
      </c>
      <c r="S139" s="94">
        <v>0</v>
      </c>
      <c r="T139" s="95">
        <f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96" t="s">
        <v>132</v>
      </c>
      <c r="AT139" s="96" t="s">
        <v>127</v>
      </c>
      <c r="AU139" s="96" t="s">
        <v>87</v>
      </c>
      <c r="AY139" s="14" t="s">
        <v>125</v>
      </c>
      <c r="BE139" s="97">
        <f>IF(N139="základní",J139,0)</f>
        <v>0</v>
      </c>
      <c r="BF139" s="97">
        <f>IF(N139="snížená",J139,0)</f>
        <v>0</v>
      </c>
      <c r="BG139" s="97">
        <f>IF(N139="zákl. přenesená",J139,0)</f>
        <v>0</v>
      </c>
      <c r="BH139" s="97">
        <f>IF(N139="sníž. přenesená",J139,0)</f>
        <v>0</v>
      </c>
      <c r="BI139" s="97">
        <f>IF(N139="nulová",J139,0)</f>
        <v>0</v>
      </c>
      <c r="BJ139" s="14" t="s">
        <v>85</v>
      </c>
      <c r="BK139" s="97">
        <f>ROUND(I139*H139,2)</f>
        <v>0</v>
      </c>
      <c r="BL139" s="14" t="s">
        <v>132</v>
      </c>
      <c r="BM139" s="96" t="s">
        <v>155</v>
      </c>
    </row>
    <row r="140" spans="1:65" s="2" customFormat="1" ht="19.5">
      <c r="A140" s="22"/>
      <c r="B140" s="127"/>
      <c r="C140" s="128"/>
      <c r="D140" s="183" t="s">
        <v>133</v>
      </c>
      <c r="E140" s="128"/>
      <c r="F140" s="184" t="s">
        <v>156</v>
      </c>
      <c r="G140" s="128"/>
      <c r="H140" s="128"/>
      <c r="I140" s="98"/>
      <c r="J140" s="128"/>
      <c r="K140" s="128"/>
      <c r="L140" s="23"/>
      <c r="M140" s="99"/>
      <c r="N140" s="100"/>
      <c r="O140" s="37"/>
      <c r="P140" s="37"/>
      <c r="Q140" s="37"/>
      <c r="R140" s="37"/>
      <c r="S140" s="37"/>
      <c r="T140" s="38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T140" s="14" t="s">
        <v>133</v>
      </c>
      <c r="AU140" s="14" t="s">
        <v>87</v>
      </c>
    </row>
    <row r="141" spans="1:65" s="2" customFormat="1" ht="11.25">
      <c r="A141" s="22"/>
      <c r="B141" s="127"/>
      <c r="C141" s="128"/>
      <c r="D141" s="185" t="s">
        <v>135</v>
      </c>
      <c r="E141" s="128"/>
      <c r="F141" s="186" t="s">
        <v>157</v>
      </c>
      <c r="G141" s="128"/>
      <c r="H141" s="128"/>
      <c r="I141" s="98"/>
      <c r="J141" s="128"/>
      <c r="K141" s="128"/>
      <c r="L141" s="23"/>
      <c r="M141" s="99"/>
      <c r="N141" s="100"/>
      <c r="O141" s="37"/>
      <c r="P141" s="37"/>
      <c r="Q141" s="37"/>
      <c r="R141" s="37"/>
      <c r="S141" s="37"/>
      <c r="T141" s="38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T141" s="14" t="s">
        <v>135</v>
      </c>
      <c r="AU141" s="14" t="s">
        <v>87</v>
      </c>
    </row>
    <row r="142" spans="1:65" s="2" customFormat="1" ht="33" customHeight="1">
      <c r="A142" s="22"/>
      <c r="B142" s="127"/>
      <c r="C142" s="178" t="s">
        <v>144</v>
      </c>
      <c r="D142" s="178" t="s">
        <v>127</v>
      </c>
      <c r="E142" s="179" t="s">
        <v>158</v>
      </c>
      <c r="F142" s="180" t="s">
        <v>159</v>
      </c>
      <c r="G142" s="181" t="s">
        <v>130</v>
      </c>
      <c r="H142" s="182">
        <v>1</v>
      </c>
      <c r="I142" s="91"/>
      <c r="J142" s="206">
        <f>ROUND(I142*H142,2)</f>
        <v>0</v>
      </c>
      <c r="K142" s="180" t="s">
        <v>131</v>
      </c>
      <c r="L142" s="23"/>
      <c r="M142" s="92" t="s">
        <v>1</v>
      </c>
      <c r="N142" s="93" t="s">
        <v>42</v>
      </c>
      <c r="O142" s="37"/>
      <c r="P142" s="94">
        <f>O142*H142</f>
        <v>0</v>
      </c>
      <c r="Q142" s="94">
        <v>0</v>
      </c>
      <c r="R142" s="94">
        <f>Q142*H142</f>
        <v>0</v>
      </c>
      <c r="S142" s="94">
        <v>0</v>
      </c>
      <c r="T142" s="95">
        <f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96" t="s">
        <v>132</v>
      </c>
      <c r="AT142" s="96" t="s">
        <v>127</v>
      </c>
      <c r="AU142" s="96" t="s">
        <v>87</v>
      </c>
      <c r="AY142" s="14" t="s">
        <v>125</v>
      </c>
      <c r="BE142" s="97">
        <f>IF(N142="základní",J142,0)</f>
        <v>0</v>
      </c>
      <c r="BF142" s="97">
        <f>IF(N142="snížená",J142,0)</f>
        <v>0</v>
      </c>
      <c r="BG142" s="97">
        <f>IF(N142="zákl. přenesená",J142,0)</f>
        <v>0</v>
      </c>
      <c r="BH142" s="97">
        <f>IF(N142="sníž. přenesená",J142,0)</f>
        <v>0</v>
      </c>
      <c r="BI142" s="97">
        <f>IF(N142="nulová",J142,0)</f>
        <v>0</v>
      </c>
      <c r="BJ142" s="14" t="s">
        <v>85</v>
      </c>
      <c r="BK142" s="97">
        <f>ROUND(I142*H142,2)</f>
        <v>0</v>
      </c>
      <c r="BL142" s="14" t="s">
        <v>132</v>
      </c>
      <c r="BM142" s="96" t="s">
        <v>160</v>
      </c>
    </row>
    <row r="143" spans="1:65" s="2" customFormat="1" ht="19.5">
      <c r="A143" s="22"/>
      <c r="B143" s="127"/>
      <c r="C143" s="128"/>
      <c r="D143" s="183" t="s">
        <v>133</v>
      </c>
      <c r="E143" s="128"/>
      <c r="F143" s="184" t="s">
        <v>161</v>
      </c>
      <c r="G143" s="128"/>
      <c r="H143" s="128"/>
      <c r="I143" s="98"/>
      <c r="J143" s="128"/>
      <c r="K143" s="128"/>
      <c r="L143" s="23"/>
      <c r="M143" s="99"/>
      <c r="N143" s="100"/>
      <c r="O143" s="37"/>
      <c r="P143" s="37"/>
      <c r="Q143" s="37"/>
      <c r="R143" s="37"/>
      <c r="S143" s="37"/>
      <c r="T143" s="38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T143" s="14" t="s">
        <v>133</v>
      </c>
      <c r="AU143" s="14" t="s">
        <v>87</v>
      </c>
    </row>
    <row r="144" spans="1:65" s="2" customFormat="1" ht="11.25">
      <c r="A144" s="22"/>
      <c r="B144" s="127"/>
      <c r="C144" s="128"/>
      <c r="D144" s="185" t="s">
        <v>135</v>
      </c>
      <c r="E144" s="128"/>
      <c r="F144" s="186" t="s">
        <v>162</v>
      </c>
      <c r="G144" s="128"/>
      <c r="H144" s="128"/>
      <c r="I144" s="98"/>
      <c r="J144" s="128"/>
      <c r="K144" s="128"/>
      <c r="L144" s="23"/>
      <c r="M144" s="99"/>
      <c r="N144" s="100"/>
      <c r="O144" s="37"/>
      <c r="P144" s="37"/>
      <c r="Q144" s="37"/>
      <c r="R144" s="37"/>
      <c r="S144" s="37"/>
      <c r="T144" s="38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T144" s="14" t="s">
        <v>135</v>
      </c>
      <c r="AU144" s="14" t="s">
        <v>87</v>
      </c>
    </row>
    <row r="145" spans="1:65" s="2" customFormat="1" ht="33" customHeight="1">
      <c r="A145" s="22"/>
      <c r="B145" s="127"/>
      <c r="C145" s="178" t="s">
        <v>163</v>
      </c>
      <c r="D145" s="178" t="s">
        <v>127</v>
      </c>
      <c r="E145" s="179" t="s">
        <v>164</v>
      </c>
      <c r="F145" s="180" t="s">
        <v>165</v>
      </c>
      <c r="G145" s="181" t="s">
        <v>130</v>
      </c>
      <c r="H145" s="182">
        <v>1</v>
      </c>
      <c r="I145" s="91"/>
      <c r="J145" s="206">
        <f>ROUND(I145*H145,2)</f>
        <v>0</v>
      </c>
      <c r="K145" s="180" t="s">
        <v>131</v>
      </c>
      <c r="L145" s="23"/>
      <c r="M145" s="92" t="s">
        <v>1</v>
      </c>
      <c r="N145" s="93" t="s">
        <v>42</v>
      </c>
      <c r="O145" s="37"/>
      <c r="P145" s="94">
        <f>O145*H145</f>
        <v>0</v>
      </c>
      <c r="Q145" s="94">
        <v>0</v>
      </c>
      <c r="R145" s="94">
        <f>Q145*H145</f>
        <v>0</v>
      </c>
      <c r="S145" s="94">
        <v>0</v>
      </c>
      <c r="T145" s="95">
        <f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96" t="s">
        <v>132</v>
      </c>
      <c r="AT145" s="96" t="s">
        <v>127</v>
      </c>
      <c r="AU145" s="96" t="s">
        <v>87</v>
      </c>
      <c r="AY145" s="14" t="s">
        <v>125</v>
      </c>
      <c r="BE145" s="97">
        <f>IF(N145="základní",J145,0)</f>
        <v>0</v>
      </c>
      <c r="BF145" s="97">
        <f>IF(N145="snížená",J145,0)</f>
        <v>0</v>
      </c>
      <c r="BG145" s="97">
        <f>IF(N145="zákl. přenesená",J145,0)</f>
        <v>0</v>
      </c>
      <c r="BH145" s="97">
        <f>IF(N145="sníž. přenesená",J145,0)</f>
        <v>0</v>
      </c>
      <c r="BI145" s="97">
        <f>IF(N145="nulová",J145,0)</f>
        <v>0</v>
      </c>
      <c r="BJ145" s="14" t="s">
        <v>85</v>
      </c>
      <c r="BK145" s="97">
        <f>ROUND(I145*H145,2)</f>
        <v>0</v>
      </c>
      <c r="BL145" s="14" t="s">
        <v>132</v>
      </c>
      <c r="BM145" s="96" t="s">
        <v>166</v>
      </c>
    </row>
    <row r="146" spans="1:65" s="2" customFormat="1" ht="19.5">
      <c r="A146" s="22"/>
      <c r="B146" s="127"/>
      <c r="C146" s="128"/>
      <c r="D146" s="183" t="s">
        <v>133</v>
      </c>
      <c r="E146" s="128"/>
      <c r="F146" s="184" t="s">
        <v>167</v>
      </c>
      <c r="G146" s="128"/>
      <c r="H146" s="128"/>
      <c r="I146" s="98"/>
      <c r="J146" s="128"/>
      <c r="K146" s="128"/>
      <c r="L146" s="23"/>
      <c r="M146" s="99"/>
      <c r="N146" s="100"/>
      <c r="O146" s="37"/>
      <c r="P146" s="37"/>
      <c r="Q146" s="37"/>
      <c r="R146" s="37"/>
      <c r="S146" s="37"/>
      <c r="T146" s="38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T146" s="14" t="s">
        <v>133</v>
      </c>
      <c r="AU146" s="14" t="s">
        <v>87</v>
      </c>
    </row>
    <row r="147" spans="1:65" s="2" customFormat="1" ht="11.25">
      <c r="A147" s="22"/>
      <c r="B147" s="127"/>
      <c r="C147" s="128"/>
      <c r="D147" s="185" t="s">
        <v>135</v>
      </c>
      <c r="E147" s="128"/>
      <c r="F147" s="186" t="s">
        <v>168</v>
      </c>
      <c r="G147" s="128"/>
      <c r="H147" s="128"/>
      <c r="I147" s="98"/>
      <c r="J147" s="128"/>
      <c r="K147" s="128"/>
      <c r="L147" s="23"/>
      <c r="M147" s="99"/>
      <c r="N147" s="100"/>
      <c r="O147" s="37"/>
      <c r="P147" s="37"/>
      <c r="Q147" s="37"/>
      <c r="R147" s="37"/>
      <c r="S147" s="37"/>
      <c r="T147" s="38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T147" s="14" t="s">
        <v>135</v>
      </c>
      <c r="AU147" s="14" t="s">
        <v>87</v>
      </c>
    </row>
    <row r="148" spans="1:65" s="2" customFormat="1" ht="16.5" customHeight="1">
      <c r="A148" s="22"/>
      <c r="B148" s="127"/>
      <c r="C148" s="178" t="s">
        <v>149</v>
      </c>
      <c r="D148" s="178" t="s">
        <v>127</v>
      </c>
      <c r="E148" s="179" t="s">
        <v>169</v>
      </c>
      <c r="F148" s="180" t="s">
        <v>170</v>
      </c>
      <c r="G148" s="181" t="s">
        <v>130</v>
      </c>
      <c r="H148" s="182">
        <v>38</v>
      </c>
      <c r="I148" s="91"/>
      <c r="J148" s="206">
        <f>ROUND(I148*H148,2)</f>
        <v>0</v>
      </c>
      <c r="K148" s="180" t="s">
        <v>131</v>
      </c>
      <c r="L148" s="23"/>
      <c r="M148" s="92" t="s">
        <v>1</v>
      </c>
      <c r="N148" s="93" t="s">
        <v>42</v>
      </c>
      <c r="O148" s="37"/>
      <c r="P148" s="94">
        <f>O148*H148</f>
        <v>0</v>
      </c>
      <c r="Q148" s="94">
        <v>0</v>
      </c>
      <c r="R148" s="94">
        <f>Q148*H148</f>
        <v>0</v>
      </c>
      <c r="S148" s="94">
        <v>0</v>
      </c>
      <c r="T148" s="95">
        <f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96" t="s">
        <v>132</v>
      </c>
      <c r="AT148" s="96" t="s">
        <v>127</v>
      </c>
      <c r="AU148" s="96" t="s">
        <v>87</v>
      </c>
      <c r="AY148" s="14" t="s">
        <v>125</v>
      </c>
      <c r="BE148" s="97">
        <f>IF(N148="základní",J148,0)</f>
        <v>0</v>
      </c>
      <c r="BF148" s="97">
        <f>IF(N148="snížená",J148,0)</f>
        <v>0</v>
      </c>
      <c r="BG148" s="97">
        <f>IF(N148="zákl. přenesená",J148,0)</f>
        <v>0</v>
      </c>
      <c r="BH148" s="97">
        <f>IF(N148="sníž. přenesená",J148,0)</f>
        <v>0</v>
      </c>
      <c r="BI148" s="97">
        <f>IF(N148="nulová",J148,0)</f>
        <v>0</v>
      </c>
      <c r="BJ148" s="14" t="s">
        <v>85</v>
      </c>
      <c r="BK148" s="97">
        <f>ROUND(I148*H148,2)</f>
        <v>0</v>
      </c>
      <c r="BL148" s="14" t="s">
        <v>132</v>
      </c>
      <c r="BM148" s="96" t="s">
        <v>171</v>
      </c>
    </row>
    <row r="149" spans="1:65" s="2" customFormat="1" ht="11.25">
      <c r="A149" s="22"/>
      <c r="B149" s="127"/>
      <c r="C149" s="128"/>
      <c r="D149" s="183" t="s">
        <v>133</v>
      </c>
      <c r="E149" s="128"/>
      <c r="F149" s="184" t="s">
        <v>172</v>
      </c>
      <c r="G149" s="128"/>
      <c r="H149" s="128"/>
      <c r="I149" s="98"/>
      <c r="J149" s="128"/>
      <c r="K149" s="128"/>
      <c r="L149" s="23"/>
      <c r="M149" s="99"/>
      <c r="N149" s="100"/>
      <c r="O149" s="37"/>
      <c r="P149" s="37"/>
      <c r="Q149" s="37"/>
      <c r="R149" s="37"/>
      <c r="S149" s="37"/>
      <c r="T149" s="38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T149" s="14" t="s">
        <v>133</v>
      </c>
      <c r="AU149" s="14" t="s">
        <v>87</v>
      </c>
    </row>
    <row r="150" spans="1:65" s="2" customFormat="1" ht="11.25">
      <c r="A150" s="22"/>
      <c r="B150" s="127"/>
      <c r="C150" s="128"/>
      <c r="D150" s="185" t="s">
        <v>135</v>
      </c>
      <c r="E150" s="128"/>
      <c r="F150" s="186" t="s">
        <v>173</v>
      </c>
      <c r="G150" s="128"/>
      <c r="H150" s="128"/>
      <c r="I150" s="98"/>
      <c r="J150" s="128"/>
      <c r="K150" s="128"/>
      <c r="L150" s="23"/>
      <c r="M150" s="99"/>
      <c r="N150" s="100"/>
      <c r="O150" s="37"/>
      <c r="P150" s="37"/>
      <c r="Q150" s="37"/>
      <c r="R150" s="37"/>
      <c r="S150" s="37"/>
      <c r="T150" s="38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T150" s="14" t="s">
        <v>135</v>
      </c>
      <c r="AU150" s="14" t="s">
        <v>87</v>
      </c>
    </row>
    <row r="151" spans="1:65" s="2" customFormat="1" ht="16.5" customHeight="1">
      <c r="A151" s="22"/>
      <c r="B151" s="127"/>
      <c r="C151" s="178" t="s">
        <v>174</v>
      </c>
      <c r="D151" s="178" t="s">
        <v>127</v>
      </c>
      <c r="E151" s="179" t="s">
        <v>175</v>
      </c>
      <c r="F151" s="180" t="s">
        <v>176</v>
      </c>
      <c r="G151" s="181" t="s">
        <v>130</v>
      </c>
      <c r="H151" s="182">
        <v>1</v>
      </c>
      <c r="I151" s="91"/>
      <c r="J151" s="206">
        <f>ROUND(I151*H151,2)</f>
        <v>0</v>
      </c>
      <c r="K151" s="180" t="s">
        <v>131</v>
      </c>
      <c r="L151" s="23"/>
      <c r="M151" s="92" t="s">
        <v>1</v>
      </c>
      <c r="N151" s="93" t="s">
        <v>42</v>
      </c>
      <c r="O151" s="37"/>
      <c r="P151" s="94">
        <f>O151*H151</f>
        <v>0</v>
      </c>
      <c r="Q151" s="94">
        <v>0</v>
      </c>
      <c r="R151" s="94">
        <f>Q151*H151</f>
        <v>0</v>
      </c>
      <c r="S151" s="94">
        <v>0</v>
      </c>
      <c r="T151" s="95">
        <f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96" t="s">
        <v>132</v>
      </c>
      <c r="AT151" s="96" t="s">
        <v>127</v>
      </c>
      <c r="AU151" s="96" t="s">
        <v>87</v>
      </c>
      <c r="AY151" s="14" t="s">
        <v>125</v>
      </c>
      <c r="BE151" s="97">
        <f>IF(N151="základní",J151,0)</f>
        <v>0</v>
      </c>
      <c r="BF151" s="97">
        <f>IF(N151="snížená",J151,0)</f>
        <v>0</v>
      </c>
      <c r="BG151" s="97">
        <f>IF(N151="zákl. přenesená",J151,0)</f>
        <v>0</v>
      </c>
      <c r="BH151" s="97">
        <f>IF(N151="sníž. přenesená",J151,0)</f>
        <v>0</v>
      </c>
      <c r="BI151" s="97">
        <f>IF(N151="nulová",J151,0)</f>
        <v>0</v>
      </c>
      <c r="BJ151" s="14" t="s">
        <v>85</v>
      </c>
      <c r="BK151" s="97">
        <f>ROUND(I151*H151,2)</f>
        <v>0</v>
      </c>
      <c r="BL151" s="14" t="s">
        <v>132</v>
      </c>
      <c r="BM151" s="96" t="s">
        <v>177</v>
      </c>
    </row>
    <row r="152" spans="1:65" s="2" customFormat="1" ht="11.25">
      <c r="A152" s="22"/>
      <c r="B152" s="127"/>
      <c r="C152" s="128"/>
      <c r="D152" s="183" t="s">
        <v>133</v>
      </c>
      <c r="E152" s="128"/>
      <c r="F152" s="184" t="s">
        <v>178</v>
      </c>
      <c r="G152" s="128"/>
      <c r="H152" s="128"/>
      <c r="I152" s="98"/>
      <c r="J152" s="128"/>
      <c r="K152" s="128"/>
      <c r="L152" s="23"/>
      <c r="M152" s="99"/>
      <c r="N152" s="100"/>
      <c r="O152" s="37"/>
      <c r="P152" s="37"/>
      <c r="Q152" s="37"/>
      <c r="R152" s="37"/>
      <c r="S152" s="37"/>
      <c r="T152" s="38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T152" s="14" t="s">
        <v>133</v>
      </c>
      <c r="AU152" s="14" t="s">
        <v>87</v>
      </c>
    </row>
    <row r="153" spans="1:65" s="2" customFormat="1" ht="11.25">
      <c r="A153" s="22"/>
      <c r="B153" s="127"/>
      <c r="C153" s="128"/>
      <c r="D153" s="185" t="s">
        <v>135</v>
      </c>
      <c r="E153" s="128"/>
      <c r="F153" s="186" t="s">
        <v>179</v>
      </c>
      <c r="G153" s="128"/>
      <c r="H153" s="128"/>
      <c r="I153" s="98"/>
      <c r="J153" s="128"/>
      <c r="K153" s="128"/>
      <c r="L153" s="23"/>
      <c r="M153" s="99"/>
      <c r="N153" s="100"/>
      <c r="O153" s="37"/>
      <c r="P153" s="37"/>
      <c r="Q153" s="37"/>
      <c r="R153" s="37"/>
      <c r="S153" s="37"/>
      <c r="T153" s="38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T153" s="14" t="s">
        <v>135</v>
      </c>
      <c r="AU153" s="14" t="s">
        <v>87</v>
      </c>
    </row>
    <row r="154" spans="1:65" s="2" customFormat="1" ht="16.5" customHeight="1">
      <c r="A154" s="22"/>
      <c r="B154" s="127"/>
      <c r="C154" s="178" t="s">
        <v>155</v>
      </c>
      <c r="D154" s="178" t="s">
        <v>127</v>
      </c>
      <c r="E154" s="179" t="s">
        <v>180</v>
      </c>
      <c r="F154" s="180" t="s">
        <v>181</v>
      </c>
      <c r="G154" s="181" t="s">
        <v>130</v>
      </c>
      <c r="H154" s="182">
        <v>1</v>
      </c>
      <c r="I154" s="91"/>
      <c r="J154" s="206">
        <f>ROUND(I154*H154,2)</f>
        <v>0</v>
      </c>
      <c r="K154" s="180" t="s">
        <v>131</v>
      </c>
      <c r="L154" s="23"/>
      <c r="M154" s="92" t="s">
        <v>1</v>
      </c>
      <c r="N154" s="93" t="s">
        <v>42</v>
      </c>
      <c r="O154" s="37"/>
      <c r="P154" s="94">
        <f>O154*H154</f>
        <v>0</v>
      </c>
      <c r="Q154" s="94">
        <v>0</v>
      </c>
      <c r="R154" s="94">
        <f>Q154*H154</f>
        <v>0</v>
      </c>
      <c r="S154" s="94">
        <v>0</v>
      </c>
      <c r="T154" s="95">
        <f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96" t="s">
        <v>132</v>
      </c>
      <c r="AT154" s="96" t="s">
        <v>127</v>
      </c>
      <c r="AU154" s="96" t="s">
        <v>87</v>
      </c>
      <c r="AY154" s="14" t="s">
        <v>125</v>
      </c>
      <c r="BE154" s="97">
        <f>IF(N154="základní",J154,0)</f>
        <v>0</v>
      </c>
      <c r="BF154" s="97">
        <f>IF(N154="snížená",J154,0)</f>
        <v>0</v>
      </c>
      <c r="BG154" s="97">
        <f>IF(N154="zákl. přenesená",J154,0)</f>
        <v>0</v>
      </c>
      <c r="BH154" s="97">
        <f>IF(N154="sníž. přenesená",J154,0)</f>
        <v>0</v>
      </c>
      <c r="BI154" s="97">
        <f>IF(N154="nulová",J154,0)</f>
        <v>0</v>
      </c>
      <c r="BJ154" s="14" t="s">
        <v>85</v>
      </c>
      <c r="BK154" s="97">
        <f>ROUND(I154*H154,2)</f>
        <v>0</v>
      </c>
      <c r="BL154" s="14" t="s">
        <v>132</v>
      </c>
      <c r="BM154" s="96" t="s">
        <v>182</v>
      </c>
    </row>
    <row r="155" spans="1:65" s="2" customFormat="1" ht="11.25">
      <c r="A155" s="22"/>
      <c r="B155" s="127"/>
      <c r="C155" s="128"/>
      <c r="D155" s="183" t="s">
        <v>133</v>
      </c>
      <c r="E155" s="128"/>
      <c r="F155" s="184" t="s">
        <v>183</v>
      </c>
      <c r="G155" s="128"/>
      <c r="H155" s="128"/>
      <c r="I155" s="98"/>
      <c r="J155" s="128"/>
      <c r="K155" s="128"/>
      <c r="L155" s="23"/>
      <c r="M155" s="99"/>
      <c r="N155" s="100"/>
      <c r="O155" s="37"/>
      <c r="P155" s="37"/>
      <c r="Q155" s="37"/>
      <c r="R155" s="37"/>
      <c r="S155" s="37"/>
      <c r="T155" s="38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T155" s="14" t="s">
        <v>133</v>
      </c>
      <c r="AU155" s="14" t="s">
        <v>87</v>
      </c>
    </row>
    <row r="156" spans="1:65" s="2" customFormat="1" ht="11.25">
      <c r="A156" s="22"/>
      <c r="B156" s="127"/>
      <c r="C156" s="128"/>
      <c r="D156" s="185" t="s">
        <v>135</v>
      </c>
      <c r="E156" s="128"/>
      <c r="F156" s="186" t="s">
        <v>184</v>
      </c>
      <c r="G156" s="128"/>
      <c r="H156" s="128"/>
      <c r="I156" s="98"/>
      <c r="J156" s="128"/>
      <c r="K156" s="128"/>
      <c r="L156" s="23"/>
      <c r="M156" s="99"/>
      <c r="N156" s="100"/>
      <c r="O156" s="37"/>
      <c r="P156" s="37"/>
      <c r="Q156" s="37"/>
      <c r="R156" s="37"/>
      <c r="S156" s="37"/>
      <c r="T156" s="38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T156" s="14" t="s">
        <v>135</v>
      </c>
      <c r="AU156" s="14" t="s">
        <v>87</v>
      </c>
    </row>
    <row r="157" spans="1:65" s="2" customFormat="1" ht="24.2" customHeight="1">
      <c r="A157" s="22"/>
      <c r="B157" s="127"/>
      <c r="C157" s="178" t="s">
        <v>185</v>
      </c>
      <c r="D157" s="178" t="s">
        <v>127</v>
      </c>
      <c r="E157" s="179" t="s">
        <v>186</v>
      </c>
      <c r="F157" s="180" t="s">
        <v>187</v>
      </c>
      <c r="G157" s="181" t="s">
        <v>188</v>
      </c>
      <c r="H157" s="182">
        <v>782</v>
      </c>
      <c r="I157" s="91"/>
      <c r="J157" s="206">
        <f>ROUND(I157*H157,2)</f>
        <v>0</v>
      </c>
      <c r="K157" s="180" t="s">
        <v>131</v>
      </c>
      <c r="L157" s="23"/>
      <c r="M157" s="92" t="s">
        <v>1</v>
      </c>
      <c r="N157" s="93" t="s">
        <v>42</v>
      </c>
      <c r="O157" s="37"/>
      <c r="P157" s="94">
        <f>O157*H157</f>
        <v>0</v>
      </c>
      <c r="Q157" s="94">
        <v>0</v>
      </c>
      <c r="R157" s="94">
        <f>Q157*H157</f>
        <v>0</v>
      </c>
      <c r="S157" s="94">
        <v>0</v>
      </c>
      <c r="T157" s="95">
        <f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96" t="s">
        <v>132</v>
      </c>
      <c r="AT157" s="96" t="s">
        <v>127</v>
      </c>
      <c r="AU157" s="96" t="s">
        <v>87</v>
      </c>
      <c r="AY157" s="14" t="s">
        <v>125</v>
      </c>
      <c r="BE157" s="97">
        <f>IF(N157="základní",J157,0)</f>
        <v>0</v>
      </c>
      <c r="BF157" s="97">
        <f>IF(N157="snížená",J157,0)</f>
        <v>0</v>
      </c>
      <c r="BG157" s="97">
        <f>IF(N157="zákl. přenesená",J157,0)</f>
        <v>0</v>
      </c>
      <c r="BH157" s="97">
        <f>IF(N157="sníž. přenesená",J157,0)</f>
        <v>0</v>
      </c>
      <c r="BI157" s="97">
        <f>IF(N157="nulová",J157,0)</f>
        <v>0</v>
      </c>
      <c r="BJ157" s="14" t="s">
        <v>85</v>
      </c>
      <c r="BK157" s="97">
        <f>ROUND(I157*H157,2)</f>
        <v>0</v>
      </c>
      <c r="BL157" s="14" t="s">
        <v>132</v>
      </c>
      <c r="BM157" s="96" t="s">
        <v>189</v>
      </c>
    </row>
    <row r="158" spans="1:65" s="2" customFormat="1" ht="29.25">
      <c r="A158" s="22"/>
      <c r="B158" s="127"/>
      <c r="C158" s="128"/>
      <c r="D158" s="183" t="s">
        <v>133</v>
      </c>
      <c r="E158" s="128"/>
      <c r="F158" s="184" t="s">
        <v>190</v>
      </c>
      <c r="G158" s="128"/>
      <c r="H158" s="128"/>
      <c r="I158" s="98"/>
      <c r="J158" s="128"/>
      <c r="K158" s="128"/>
      <c r="L158" s="23"/>
      <c r="M158" s="99"/>
      <c r="N158" s="100"/>
      <c r="O158" s="37"/>
      <c r="P158" s="37"/>
      <c r="Q158" s="37"/>
      <c r="R158" s="37"/>
      <c r="S158" s="37"/>
      <c r="T158" s="38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T158" s="14" t="s">
        <v>133</v>
      </c>
      <c r="AU158" s="14" t="s">
        <v>87</v>
      </c>
    </row>
    <row r="159" spans="1:65" s="2" customFormat="1" ht="11.25">
      <c r="A159" s="22"/>
      <c r="B159" s="127"/>
      <c r="C159" s="128"/>
      <c r="D159" s="185" t="s">
        <v>135</v>
      </c>
      <c r="E159" s="128"/>
      <c r="F159" s="186" t="s">
        <v>191</v>
      </c>
      <c r="G159" s="128"/>
      <c r="H159" s="128"/>
      <c r="I159" s="98"/>
      <c r="J159" s="128"/>
      <c r="K159" s="128"/>
      <c r="L159" s="23"/>
      <c r="M159" s="99"/>
      <c r="N159" s="100"/>
      <c r="O159" s="37"/>
      <c r="P159" s="37"/>
      <c r="Q159" s="37"/>
      <c r="R159" s="37"/>
      <c r="S159" s="37"/>
      <c r="T159" s="38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T159" s="14" t="s">
        <v>135</v>
      </c>
      <c r="AU159" s="14" t="s">
        <v>87</v>
      </c>
    </row>
    <row r="160" spans="1:65" s="2" customFormat="1" ht="37.9" customHeight="1">
      <c r="A160" s="22"/>
      <c r="B160" s="127"/>
      <c r="C160" s="178" t="s">
        <v>160</v>
      </c>
      <c r="D160" s="178" t="s">
        <v>127</v>
      </c>
      <c r="E160" s="179" t="s">
        <v>192</v>
      </c>
      <c r="F160" s="180" t="s">
        <v>193</v>
      </c>
      <c r="G160" s="181" t="s">
        <v>194</v>
      </c>
      <c r="H160" s="182">
        <v>869</v>
      </c>
      <c r="I160" s="91"/>
      <c r="J160" s="206">
        <f>ROUND(I160*H160,2)</f>
        <v>0</v>
      </c>
      <c r="K160" s="180" t="s">
        <v>131</v>
      </c>
      <c r="L160" s="23"/>
      <c r="M160" s="92" t="s">
        <v>1</v>
      </c>
      <c r="N160" s="93" t="s">
        <v>42</v>
      </c>
      <c r="O160" s="37"/>
      <c r="P160" s="94">
        <f>O160*H160</f>
        <v>0</v>
      </c>
      <c r="Q160" s="94">
        <v>0</v>
      </c>
      <c r="R160" s="94">
        <f>Q160*H160</f>
        <v>0</v>
      </c>
      <c r="S160" s="94">
        <v>0</v>
      </c>
      <c r="T160" s="95">
        <f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96" t="s">
        <v>132</v>
      </c>
      <c r="AT160" s="96" t="s">
        <v>127</v>
      </c>
      <c r="AU160" s="96" t="s">
        <v>87</v>
      </c>
      <c r="AY160" s="14" t="s">
        <v>125</v>
      </c>
      <c r="BE160" s="97">
        <f>IF(N160="základní",J160,0)</f>
        <v>0</v>
      </c>
      <c r="BF160" s="97">
        <f>IF(N160="snížená",J160,0)</f>
        <v>0</v>
      </c>
      <c r="BG160" s="97">
        <f>IF(N160="zákl. přenesená",J160,0)</f>
        <v>0</v>
      </c>
      <c r="BH160" s="97">
        <f>IF(N160="sníž. přenesená",J160,0)</f>
        <v>0</v>
      </c>
      <c r="BI160" s="97">
        <f>IF(N160="nulová",J160,0)</f>
        <v>0</v>
      </c>
      <c r="BJ160" s="14" t="s">
        <v>85</v>
      </c>
      <c r="BK160" s="97">
        <f>ROUND(I160*H160,2)</f>
        <v>0</v>
      </c>
      <c r="BL160" s="14" t="s">
        <v>132</v>
      </c>
      <c r="BM160" s="96" t="s">
        <v>195</v>
      </c>
    </row>
    <row r="161" spans="1:65" s="2" customFormat="1" ht="19.5">
      <c r="A161" s="22"/>
      <c r="B161" s="127"/>
      <c r="C161" s="128"/>
      <c r="D161" s="183" t="s">
        <v>133</v>
      </c>
      <c r="E161" s="128"/>
      <c r="F161" s="184" t="s">
        <v>196</v>
      </c>
      <c r="G161" s="128"/>
      <c r="H161" s="128"/>
      <c r="I161" s="98"/>
      <c r="J161" s="128"/>
      <c r="K161" s="128"/>
      <c r="L161" s="23"/>
      <c r="M161" s="99"/>
      <c r="N161" s="100"/>
      <c r="O161" s="37"/>
      <c r="P161" s="37"/>
      <c r="Q161" s="37"/>
      <c r="R161" s="37"/>
      <c r="S161" s="37"/>
      <c r="T161" s="38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T161" s="14" t="s">
        <v>133</v>
      </c>
      <c r="AU161" s="14" t="s">
        <v>87</v>
      </c>
    </row>
    <row r="162" spans="1:65" s="2" customFormat="1" ht="11.25">
      <c r="A162" s="22"/>
      <c r="B162" s="127"/>
      <c r="C162" s="128"/>
      <c r="D162" s="185" t="s">
        <v>135</v>
      </c>
      <c r="E162" s="128"/>
      <c r="F162" s="186" t="s">
        <v>197</v>
      </c>
      <c r="G162" s="128"/>
      <c r="H162" s="128"/>
      <c r="I162" s="98"/>
      <c r="J162" s="128"/>
      <c r="K162" s="128"/>
      <c r="L162" s="23"/>
      <c r="M162" s="99"/>
      <c r="N162" s="100"/>
      <c r="O162" s="37"/>
      <c r="P162" s="37"/>
      <c r="Q162" s="37"/>
      <c r="R162" s="37"/>
      <c r="S162" s="37"/>
      <c r="T162" s="38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T162" s="14" t="s">
        <v>135</v>
      </c>
      <c r="AU162" s="14" t="s">
        <v>87</v>
      </c>
    </row>
    <row r="163" spans="1:65" s="2" customFormat="1" ht="24.2" customHeight="1">
      <c r="A163" s="22"/>
      <c r="B163" s="127"/>
      <c r="C163" s="178" t="s">
        <v>198</v>
      </c>
      <c r="D163" s="178" t="s">
        <v>127</v>
      </c>
      <c r="E163" s="179" t="s">
        <v>199</v>
      </c>
      <c r="F163" s="180" t="s">
        <v>200</v>
      </c>
      <c r="G163" s="181" t="s">
        <v>194</v>
      </c>
      <c r="H163" s="182">
        <v>217.25</v>
      </c>
      <c r="I163" s="91"/>
      <c r="J163" s="206">
        <f>ROUND(I163*H163,2)</f>
        <v>0</v>
      </c>
      <c r="K163" s="180" t="s">
        <v>1</v>
      </c>
      <c r="L163" s="23"/>
      <c r="M163" s="92" t="s">
        <v>1</v>
      </c>
      <c r="N163" s="93" t="s">
        <v>42</v>
      </c>
      <c r="O163" s="37"/>
      <c r="P163" s="94">
        <f>O163*H163</f>
        <v>0</v>
      </c>
      <c r="Q163" s="94">
        <v>0</v>
      </c>
      <c r="R163" s="94">
        <f>Q163*H163</f>
        <v>0</v>
      </c>
      <c r="S163" s="94">
        <v>0</v>
      </c>
      <c r="T163" s="95">
        <f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96" t="s">
        <v>132</v>
      </c>
      <c r="AT163" s="96" t="s">
        <v>127</v>
      </c>
      <c r="AU163" s="96" t="s">
        <v>87</v>
      </c>
      <c r="AY163" s="14" t="s">
        <v>125</v>
      </c>
      <c r="BE163" s="97">
        <f>IF(N163="základní",J163,0)</f>
        <v>0</v>
      </c>
      <c r="BF163" s="97">
        <f>IF(N163="snížená",J163,0)</f>
        <v>0</v>
      </c>
      <c r="BG163" s="97">
        <f>IF(N163="zákl. přenesená",J163,0)</f>
        <v>0</v>
      </c>
      <c r="BH163" s="97">
        <f>IF(N163="sníž. přenesená",J163,0)</f>
        <v>0</v>
      </c>
      <c r="BI163" s="97">
        <f>IF(N163="nulová",J163,0)</f>
        <v>0</v>
      </c>
      <c r="BJ163" s="14" t="s">
        <v>85</v>
      </c>
      <c r="BK163" s="97">
        <f>ROUND(I163*H163,2)</f>
        <v>0</v>
      </c>
      <c r="BL163" s="14" t="s">
        <v>132</v>
      </c>
      <c r="BM163" s="96" t="s">
        <v>201</v>
      </c>
    </row>
    <row r="164" spans="1:65" s="2" customFormat="1" ht="19.5">
      <c r="A164" s="22"/>
      <c r="B164" s="127"/>
      <c r="C164" s="128"/>
      <c r="D164" s="183" t="s">
        <v>133</v>
      </c>
      <c r="E164" s="128"/>
      <c r="F164" s="184" t="s">
        <v>200</v>
      </c>
      <c r="G164" s="128"/>
      <c r="H164" s="128"/>
      <c r="I164" s="98"/>
      <c r="J164" s="128"/>
      <c r="K164" s="128"/>
      <c r="L164" s="23"/>
      <c r="M164" s="99"/>
      <c r="N164" s="100"/>
      <c r="O164" s="37"/>
      <c r="P164" s="37"/>
      <c r="Q164" s="37"/>
      <c r="R164" s="37"/>
      <c r="S164" s="37"/>
      <c r="T164" s="38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T164" s="14" t="s">
        <v>133</v>
      </c>
      <c r="AU164" s="14" t="s">
        <v>87</v>
      </c>
    </row>
    <row r="165" spans="1:65" s="2" customFormat="1" ht="37.9" customHeight="1">
      <c r="A165" s="22"/>
      <c r="B165" s="127"/>
      <c r="C165" s="178" t="s">
        <v>166</v>
      </c>
      <c r="D165" s="178" t="s">
        <v>127</v>
      </c>
      <c r="E165" s="179" t="s">
        <v>202</v>
      </c>
      <c r="F165" s="180" t="s">
        <v>203</v>
      </c>
      <c r="G165" s="181" t="s">
        <v>194</v>
      </c>
      <c r="H165" s="182">
        <v>869</v>
      </c>
      <c r="I165" s="91"/>
      <c r="J165" s="206">
        <f>ROUND(I165*H165,2)</f>
        <v>0</v>
      </c>
      <c r="K165" s="180" t="s">
        <v>131</v>
      </c>
      <c r="L165" s="23"/>
      <c r="M165" s="92" t="s">
        <v>1</v>
      </c>
      <c r="N165" s="93" t="s">
        <v>42</v>
      </c>
      <c r="O165" s="37"/>
      <c r="P165" s="94">
        <f>O165*H165</f>
        <v>0</v>
      </c>
      <c r="Q165" s="94">
        <v>0</v>
      </c>
      <c r="R165" s="94">
        <f>Q165*H165</f>
        <v>0</v>
      </c>
      <c r="S165" s="94">
        <v>0</v>
      </c>
      <c r="T165" s="95">
        <f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96" t="s">
        <v>132</v>
      </c>
      <c r="AT165" s="96" t="s">
        <v>127</v>
      </c>
      <c r="AU165" s="96" t="s">
        <v>87</v>
      </c>
      <c r="AY165" s="14" t="s">
        <v>125</v>
      </c>
      <c r="BE165" s="97">
        <f>IF(N165="základní",J165,0)</f>
        <v>0</v>
      </c>
      <c r="BF165" s="97">
        <f>IF(N165="snížená",J165,0)</f>
        <v>0</v>
      </c>
      <c r="BG165" s="97">
        <f>IF(N165="zákl. přenesená",J165,0)</f>
        <v>0</v>
      </c>
      <c r="BH165" s="97">
        <f>IF(N165="sníž. přenesená",J165,0)</f>
        <v>0</v>
      </c>
      <c r="BI165" s="97">
        <f>IF(N165="nulová",J165,0)</f>
        <v>0</v>
      </c>
      <c r="BJ165" s="14" t="s">
        <v>85</v>
      </c>
      <c r="BK165" s="97">
        <f>ROUND(I165*H165,2)</f>
        <v>0</v>
      </c>
      <c r="BL165" s="14" t="s">
        <v>132</v>
      </c>
      <c r="BM165" s="96" t="s">
        <v>204</v>
      </c>
    </row>
    <row r="166" spans="1:65" s="2" customFormat="1" ht="19.5">
      <c r="A166" s="22"/>
      <c r="B166" s="127"/>
      <c r="C166" s="128"/>
      <c r="D166" s="183" t="s">
        <v>133</v>
      </c>
      <c r="E166" s="128"/>
      <c r="F166" s="184" t="s">
        <v>205</v>
      </c>
      <c r="G166" s="128"/>
      <c r="H166" s="128"/>
      <c r="I166" s="98"/>
      <c r="J166" s="128"/>
      <c r="K166" s="128"/>
      <c r="L166" s="23"/>
      <c r="M166" s="99"/>
      <c r="N166" s="100"/>
      <c r="O166" s="37"/>
      <c r="P166" s="37"/>
      <c r="Q166" s="37"/>
      <c r="R166" s="37"/>
      <c r="S166" s="37"/>
      <c r="T166" s="38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T166" s="14" t="s">
        <v>133</v>
      </c>
      <c r="AU166" s="14" t="s">
        <v>87</v>
      </c>
    </row>
    <row r="167" spans="1:65" s="2" customFormat="1" ht="11.25">
      <c r="A167" s="22"/>
      <c r="B167" s="127"/>
      <c r="C167" s="128"/>
      <c r="D167" s="185" t="s">
        <v>135</v>
      </c>
      <c r="E167" s="128"/>
      <c r="F167" s="186" t="s">
        <v>206</v>
      </c>
      <c r="G167" s="128"/>
      <c r="H167" s="128"/>
      <c r="I167" s="98"/>
      <c r="J167" s="128"/>
      <c r="K167" s="128"/>
      <c r="L167" s="23"/>
      <c r="M167" s="99"/>
      <c r="N167" s="100"/>
      <c r="O167" s="37"/>
      <c r="P167" s="37"/>
      <c r="Q167" s="37"/>
      <c r="R167" s="37"/>
      <c r="S167" s="37"/>
      <c r="T167" s="38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T167" s="14" t="s">
        <v>135</v>
      </c>
      <c r="AU167" s="14" t="s">
        <v>87</v>
      </c>
    </row>
    <row r="168" spans="1:65" s="2" customFormat="1" ht="24.2" customHeight="1">
      <c r="A168" s="22"/>
      <c r="B168" s="127"/>
      <c r="C168" s="178" t="s">
        <v>8</v>
      </c>
      <c r="D168" s="178" t="s">
        <v>127</v>
      </c>
      <c r="E168" s="179" t="s">
        <v>207</v>
      </c>
      <c r="F168" s="180" t="s">
        <v>208</v>
      </c>
      <c r="G168" s="181" t="s">
        <v>194</v>
      </c>
      <c r="H168" s="182">
        <v>217.25</v>
      </c>
      <c r="I168" s="91"/>
      <c r="J168" s="206">
        <f>ROUND(I168*H168,2)</f>
        <v>0</v>
      </c>
      <c r="K168" s="180" t="s">
        <v>1</v>
      </c>
      <c r="L168" s="23"/>
      <c r="M168" s="92" t="s">
        <v>1</v>
      </c>
      <c r="N168" s="93" t="s">
        <v>42</v>
      </c>
      <c r="O168" s="37"/>
      <c r="P168" s="94">
        <f>O168*H168</f>
        <v>0</v>
      </c>
      <c r="Q168" s="94">
        <v>0</v>
      </c>
      <c r="R168" s="94">
        <f>Q168*H168</f>
        <v>0</v>
      </c>
      <c r="S168" s="94">
        <v>0</v>
      </c>
      <c r="T168" s="95">
        <f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96" t="s">
        <v>132</v>
      </c>
      <c r="AT168" s="96" t="s">
        <v>127</v>
      </c>
      <c r="AU168" s="96" t="s">
        <v>87</v>
      </c>
      <c r="AY168" s="14" t="s">
        <v>125</v>
      </c>
      <c r="BE168" s="97">
        <f>IF(N168="základní",J168,0)</f>
        <v>0</v>
      </c>
      <c r="BF168" s="97">
        <f>IF(N168="snížená",J168,0)</f>
        <v>0</v>
      </c>
      <c r="BG168" s="97">
        <f>IF(N168="zákl. přenesená",J168,0)</f>
        <v>0</v>
      </c>
      <c r="BH168" s="97">
        <f>IF(N168="sníž. přenesená",J168,0)</f>
        <v>0</v>
      </c>
      <c r="BI168" s="97">
        <f>IF(N168="nulová",J168,0)</f>
        <v>0</v>
      </c>
      <c r="BJ168" s="14" t="s">
        <v>85</v>
      </c>
      <c r="BK168" s="97">
        <f>ROUND(I168*H168,2)</f>
        <v>0</v>
      </c>
      <c r="BL168" s="14" t="s">
        <v>132</v>
      </c>
      <c r="BM168" s="96" t="s">
        <v>209</v>
      </c>
    </row>
    <row r="169" spans="1:65" s="2" customFormat="1" ht="19.5">
      <c r="A169" s="22"/>
      <c r="B169" s="127"/>
      <c r="C169" s="128"/>
      <c r="D169" s="183" t="s">
        <v>133</v>
      </c>
      <c r="E169" s="128"/>
      <c r="F169" s="184" t="s">
        <v>208</v>
      </c>
      <c r="G169" s="128"/>
      <c r="H169" s="128"/>
      <c r="I169" s="98"/>
      <c r="J169" s="128"/>
      <c r="K169" s="128"/>
      <c r="L169" s="23"/>
      <c r="M169" s="99"/>
      <c r="N169" s="100"/>
      <c r="O169" s="37"/>
      <c r="P169" s="37"/>
      <c r="Q169" s="37"/>
      <c r="R169" s="37"/>
      <c r="S169" s="37"/>
      <c r="T169" s="38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T169" s="14" t="s">
        <v>133</v>
      </c>
      <c r="AU169" s="14" t="s">
        <v>87</v>
      </c>
    </row>
    <row r="170" spans="1:65" s="2" customFormat="1" ht="24.2" customHeight="1">
      <c r="A170" s="22"/>
      <c r="B170" s="127"/>
      <c r="C170" s="178" t="s">
        <v>171</v>
      </c>
      <c r="D170" s="178" t="s">
        <v>127</v>
      </c>
      <c r="E170" s="179" t="s">
        <v>210</v>
      </c>
      <c r="F170" s="180" t="s">
        <v>211</v>
      </c>
      <c r="G170" s="181" t="s">
        <v>130</v>
      </c>
      <c r="H170" s="182">
        <v>38</v>
      </c>
      <c r="I170" s="91"/>
      <c r="J170" s="206">
        <f>ROUND(I170*H170,2)</f>
        <v>0</v>
      </c>
      <c r="K170" s="180" t="s">
        <v>131</v>
      </c>
      <c r="L170" s="23"/>
      <c r="M170" s="92" t="s">
        <v>1</v>
      </c>
      <c r="N170" s="93" t="s">
        <v>42</v>
      </c>
      <c r="O170" s="37"/>
      <c r="P170" s="94">
        <f>O170*H170</f>
        <v>0</v>
      </c>
      <c r="Q170" s="94">
        <v>0</v>
      </c>
      <c r="R170" s="94">
        <f>Q170*H170</f>
        <v>0</v>
      </c>
      <c r="S170" s="94">
        <v>0</v>
      </c>
      <c r="T170" s="95">
        <f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96" t="s">
        <v>132</v>
      </c>
      <c r="AT170" s="96" t="s">
        <v>127</v>
      </c>
      <c r="AU170" s="96" t="s">
        <v>87</v>
      </c>
      <c r="AY170" s="14" t="s">
        <v>125</v>
      </c>
      <c r="BE170" s="97">
        <f>IF(N170="základní",J170,0)</f>
        <v>0</v>
      </c>
      <c r="BF170" s="97">
        <f>IF(N170="snížená",J170,0)</f>
        <v>0</v>
      </c>
      <c r="BG170" s="97">
        <f>IF(N170="zákl. přenesená",J170,0)</f>
        <v>0</v>
      </c>
      <c r="BH170" s="97">
        <f>IF(N170="sníž. přenesená",J170,0)</f>
        <v>0</v>
      </c>
      <c r="BI170" s="97">
        <f>IF(N170="nulová",J170,0)</f>
        <v>0</v>
      </c>
      <c r="BJ170" s="14" t="s">
        <v>85</v>
      </c>
      <c r="BK170" s="97">
        <f>ROUND(I170*H170,2)</f>
        <v>0</v>
      </c>
      <c r="BL170" s="14" t="s">
        <v>132</v>
      </c>
      <c r="BM170" s="96" t="s">
        <v>212</v>
      </c>
    </row>
    <row r="171" spans="1:65" s="2" customFormat="1" ht="29.25">
      <c r="A171" s="22"/>
      <c r="B171" s="127"/>
      <c r="C171" s="128"/>
      <c r="D171" s="183" t="s">
        <v>133</v>
      </c>
      <c r="E171" s="128"/>
      <c r="F171" s="184" t="s">
        <v>213</v>
      </c>
      <c r="G171" s="128"/>
      <c r="H171" s="128"/>
      <c r="I171" s="98"/>
      <c r="J171" s="128"/>
      <c r="K171" s="128"/>
      <c r="L171" s="23"/>
      <c r="M171" s="99"/>
      <c r="N171" s="100"/>
      <c r="O171" s="37"/>
      <c r="P171" s="37"/>
      <c r="Q171" s="37"/>
      <c r="R171" s="37"/>
      <c r="S171" s="37"/>
      <c r="T171" s="38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T171" s="14" t="s">
        <v>133</v>
      </c>
      <c r="AU171" s="14" t="s">
        <v>87</v>
      </c>
    </row>
    <row r="172" spans="1:65" s="2" customFormat="1" ht="11.25">
      <c r="A172" s="22"/>
      <c r="B172" s="127"/>
      <c r="C172" s="128"/>
      <c r="D172" s="185" t="s">
        <v>135</v>
      </c>
      <c r="E172" s="128"/>
      <c r="F172" s="186" t="s">
        <v>214</v>
      </c>
      <c r="G172" s="128"/>
      <c r="H172" s="128"/>
      <c r="I172" s="98"/>
      <c r="J172" s="128"/>
      <c r="K172" s="128"/>
      <c r="L172" s="23"/>
      <c r="M172" s="99"/>
      <c r="N172" s="100"/>
      <c r="O172" s="37"/>
      <c r="P172" s="37"/>
      <c r="Q172" s="37"/>
      <c r="R172" s="37"/>
      <c r="S172" s="37"/>
      <c r="T172" s="38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T172" s="14" t="s">
        <v>135</v>
      </c>
      <c r="AU172" s="14" t="s">
        <v>87</v>
      </c>
    </row>
    <row r="173" spans="1:65" s="2" customFormat="1" ht="24.2" customHeight="1">
      <c r="A173" s="22"/>
      <c r="B173" s="127"/>
      <c r="C173" s="178" t="s">
        <v>215</v>
      </c>
      <c r="D173" s="178" t="s">
        <v>127</v>
      </c>
      <c r="E173" s="179" t="s">
        <v>216</v>
      </c>
      <c r="F173" s="180" t="s">
        <v>217</v>
      </c>
      <c r="G173" s="181" t="s">
        <v>130</v>
      </c>
      <c r="H173" s="182">
        <v>1</v>
      </c>
      <c r="I173" s="91"/>
      <c r="J173" s="206">
        <f>ROUND(I173*H173,2)</f>
        <v>0</v>
      </c>
      <c r="K173" s="180" t="s">
        <v>131</v>
      </c>
      <c r="L173" s="23"/>
      <c r="M173" s="92" t="s">
        <v>1</v>
      </c>
      <c r="N173" s="93" t="s">
        <v>42</v>
      </c>
      <c r="O173" s="37"/>
      <c r="P173" s="94">
        <f>O173*H173</f>
        <v>0</v>
      </c>
      <c r="Q173" s="94">
        <v>0</v>
      </c>
      <c r="R173" s="94">
        <f>Q173*H173</f>
        <v>0</v>
      </c>
      <c r="S173" s="94">
        <v>0</v>
      </c>
      <c r="T173" s="95">
        <f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96" t="s">
        <v>132</v>
      </c>
      <c r="AT173" s="96" t="s">
        <v>127</v>
      </c>
      <c r="AU173" s="96" t="s">
        <v>87</v>
      </c>
      <c r="AY173" s="14" t="s">
        <v>125</v>
      </c>
      <c r="BE173" s="97">
        <f>IF(N173="základní",J173,0)</f>
        <v>0</v>
      </c>
      <c r="BF173" s="97">
        <f>IF(N173="snížená",J173,0)</f>
        <v>0</v>
      </c>
      <c r="BG173" s="97">
        <f>IF(N173="zákl. přenesená",J173,0)</f>
        <v>0</v>
      </c>
      <c r="BH173" s="97">
        <f>IF(N173="sníž. přenesená",J173,0)</f>
        <v>0</v>
      </c>
      <c r="BI173" s="97">
        <f>IF(N173="nulová",J173,0)</f>
        <v>0</v>
      </c>
      <c r="BJ173" s="14" t="s">
        <v>85</v>
      </c>
      <c r="BK173" s="97">
        <f>ROUND(I173*H173,2)</f>
        <v>0</v>
      </c>
      <c r="BL173" s="14" t="s">
        <v>132</v>
      </c>
      <c r="BM173" s="96" t="s">
        <v>218</v>
      </c>
    </row>
    <row r="174" spans="1:65" s="2" customFormat="1" ht="29.25">
      <c r="A174" s="22"/>
      <c r="B174" s="127"/>
      <c r="C174" s="128"/>
      <c r="D174" s="183" t="s">
        <v>133</v>
      </c>
      <c r="E174" s="128"/>
      <c r="F174" s="184" t="s">
        <v>219</v>
      </c>
      <c r="G174" s="128"/>
      <c r="H174" s="128"/>
      <c r="I174" s="98"/>
      <c r="J174" s="128"/>
      <c r="K174" s="128"/>
      <c r="L174" s="23"/>
      <c r="M174" s="99"/>
      <c r="N174" s="100"/>
      <c r="O174" s="37"/>
      <c r="P174" s="37"/>
      <c r="Q174" s="37"/>
      <c r="R174" s="37"/>
      <c r="S174" s="37"/>
      <c r="T174" s="38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T174" s="14" t="s">
        <v>133</v>
      </c>
      <c r="AU174" s="14" t="s">
        <v>87</v>
      </c>
    </row>
    <row r="175" spans="1:65" s="2" customFormat="1" ht="11.25">
      <c r="A175" s="22"/>
      <c r="B175" s="127"/>
      <c r="C175" s="128"/>
      <c r="D175" s="185" t="s">
        <v>135</v>
      </c>
      <c r="E175" s="128"/>
      <c r="F175" s="186" t="s">
        <v>220</v>
      </c>
      <c r="G175" s="128"/>
      <c r="H175" s="128"/>
      <c r="I175" s="98"/>
      <c r="J175" s="128"/>
      <c r="K175" s="128"/>
      <c r="L175" s="23"/>
      <c r="M175" s="99"/>
      <c r="N175" s="100"/>
      <c r="O175" s="37"/>
      <c r="P175" s="37"/>
      <c r="Q175" s="37"/>
      <c r="R175" s="37"/>
      <c r="S175" s="37"/>
      <c r="T175" s="38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T175" s="14" t="s">
        <v>135</v>
      </c>
      <c r="AU175" s="14" t="s">
        <v>87</v>
      </c>
    </row>
    <row r="176" spans="1:65" s="2" customFormat="1" ht="24.2" customHeight="1">
      <c r="A176" s="22"/>
      <c r="B176" s="127"/>
      <c r="C176" s="178" t="s">
        <v>177</v>
      </c>
      <c r="D176" s="178" t="s">
        <v>127</v>
      </c>
      <c r="E176" s="179" t="s">
        <v>221</v>
      </c>
      <c r="F176" s="180" t="s">
        <v>222</v>
      </c>
      <c r="G176" s="181" t="s">
        <v>130</v>
      </c>
      <c r="H176" s="182">
        <v>1</v>
      </c>
      <c r="I176" s="91"/>
      <c r="J176" s="206">
        <f>ROUND(I176*H176,2)</f>
        <v>0</v>
      </c>
      <c r="K176" s="180" t="s">
        <v>131</v>
      </c>
      <c r="L176" s="23"/>
      <c r="M176" s="92" t="s">
        <v>1</v>
      </c>
      <c r="N176" s="93" t="s">
        <v>42</v>
      </c>
      <c r="O176" s="37"/>
      <c r="P176" s="94">
        <f>O176*H176</f>
        <v>0</v>
      </c>
      <c r="Q176" s="94">
        <v>0</v>
      </c>
      <c r="R176" s="94">
        <f>Q176*H176</f>
        <v>0</v>
      </c>
      <c r="S176" s="94">
        <v>0</v>
      </c>
      <c r="T176" s="95">
        <f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96" t="s">
        <v>132</v>
      </c>
      <c r="AT176" s="96" t="s">
        <v>127</v>
      </c>
      <c r="AU176" s="96" t="s">
        <v>87</v>
      </c>
      <c r="AY176" s="14" t="s">
        <v>125</v>
      </c>
      <c r="BE176" s="97">
        <f>IF(N176="základní",J176,0)</f>
        <v>0</v>
      </c>
      <c r="BF176" s="97">
        <f>IF(N176="snížená",J176,0)</f>
        <v>0</v>
      </c>
      <c r="BG176" s="97">
        <f>IF(N176="zákl. přenesená",J176,0)</f>
        <v>0</v>
      </c>
      <c r="BH176" s="97">
        <f>IF(N176="sníž. přenesená",J176,0)</f>
        <v>0</v>
      </c>
      <c r="BI176" s="97">
        <f>IF(N176="nulová",J176,0)</f>
        <v>0</v>
      </c>
      <c r="BJ176" s="14" t="s">
        <v>85</v>
      </c>
      <c r="BK176" s="97">
        <f>ROUND(I176*H176,2)</f>
        <v>0</v>
      </c>
      <c r="BL176" s="14" t="s">
        <v>132</v>
      </c>
      <c r="BM176" s="96" t="s">
        <v>223</v>
      </c>
    </row>
    <row r="177" spans="1:65" s="2" customFormat="1" ht="29.25">
      <c r="A177" s="22"/>
      <c r="B177" s="127"/>
      <c r="C177" s="128"/>
      <c r="D177" s="183" t="s">
        <v>133</v>
      </c>
      <c r="E177" s="128"/>
      <c r="F177" s="184" t="s">
        <v>224</v>
      </c>
      <c r="G177" s="128"/>
      <c r="H177" s="128"/>
      <c r="I177" s="98"/>
      <c r="J177" s="128"/>
      <c r="K177" s="128"/>
      <c r="L177" s="23"/>
      <c r="M177" s="99"/>
      <c r="N177" s="100"/>
      <c r="O177" s="37"/>
      <c r="P177" s="37"/>
      <c r="Q177" s="37"/>
      <c r="R177" s="37"/>
      <c r="S177" s="37"/>
      <c r="T177" s="38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T177" s="14" t="s">
        <v>133</v>
      </c>
      <c r="AU177" s="14" t="s">
        <v>87</v>
      </c>
    </row>
    <row r="178" spans="1:65" s="2" customFormat="1" ht="11.25">
      <c r="A178" s="22"/>
      <c r="B178" s="127"/>
      <c r="C178" s="128"/>
      <c r="D178" s="185" t="s">
        <v>135</v>
      </c>
      <c r="E178" s="128"/>
      <c r="F178" s="186" t="s">
        <v>225</v>
      </c>
      <c r="G178" s="128"/>
      <c r="H178" s="128"/>
      <c r="I178" s="98"/>
      <c r="J178" s="128"/>
      <c r="K178" s="128"/>
      <c r="L178" s="23"/>
      <c r="M178" s="99"/>
      <c r="N178" s="100"/>
      <c r="O178" s="37"/>
      <c r="P178" s="37"/>
      <c r="Q178" s="37"/>
      <c r="R178" s="37"/>
      <c r="S178" s="37"/>
      <c r="T178" s="38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T178" s="14" t="s">
        <v>135</v>
      </c>
      <c r="AU178" s="14" t="s">
        <v>87</v>
      </c>
    </row>
    <row r="179" spans="1:65" s="2" customFormat="1" ht="37.9" customHeight="1">
      <c r="A179" s="22"/>
      <c r="B179" s="127"/>
      <c r="C179" s="178" t="s">
        <v>226</v>
      </c>
      <c r="D179" s="178" t="s">
        <v>127</v>
      </c>
      <c r="E179" s="179" t="s">
        <v>227</v>
      </c>
      <c r="F179" s="180" t="s">
        <v>228</v>
      </c>
      <c r="G179" s="181" t="s">
        <v>194</v>
      </c>
      <c r="H179" s="182">
        <v>1247</v>
      </c>
      <c r="I179" s="91"/>
      <c r="J179" s="206">
        <f>ROUND(I179*H179,2)</f>
        <v>0</v>
      </c>
      <c r="K179" s="180" t="s">
        <v>131</v>
      </c>
      <c r="L179" s="23"/>
      <c r="M179" s="92" t="s">
        <v>1</v>
      </c>
      <c r="N179" s="93" t="s">
        <v>42</v>
      </c>
      <c r="O179" s="37"/>
      <c r="P179" s="94">
        <f>O179*H179</f>
        <v>0</v>
      </c>
      <c r="Q179" s="94">
        <v>0</v>
      </c>
      <c r="R179" s="94">
        <f>Q179*H179</f>
        <v>0</v>
      </c>
      <c r="S179" s="94">
        <v>0</v>
      </c>
      <c r="T179" s="95">
        <f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96" t="s">
        <v>132</v>
      </c>
      <c r="AT179" s="96" t="s">
        <v>127</v>
      </c>
      <c r="AU179" s="96" t="s">
        <v>87</v>
      </c>
      <c r="AY179" s="14" t="s">
        <v>125</v>
      </c>
      <c r="BE179" s="97">
        <f>IF(N179="základní",J179,0)</f>
        <v>0</v>
      </c>
      <c r="BF179" s="97">
        <f>IF(N179="snížená",J179,0)</f>
        <v>0</v>
      </c>
      <c r="BG179" s="97">
        <f>IF(N179="zákl. přenesená",J179,0)</f>
        <v>0</v>
      </c>
      <c r="BH179" s="97">
        <f>IF(N179="sníž. přenesená",J179,0)</f>
        <v>0</v>
      </c>
      <c r="BI179" s="97">
        <f>IF(N179="nulová",J179,0)</f>
        <v>0</v>
      </c>
      <c r="BJ179" s="14" t="s">
        <v>85</v>
      </c>
      <c r="BK179" s="97">
        <f>ROUND(I179*H179,2)</f>
        <v>0</v>
      </c>
      <c r="BL179" s="14" t="s">
        <v>132</v>
      </c>
      <c r="BM179" s="96" t="s">
        <v>229</v>
      </c>
    </row>
    <row r="180" spans="1:65" s="2" customFormat="1" ht="39">
      <c r="A180" s="22"/>
      <c r="B180" s="127"/>
      <c r="C180" s="128"/>
      <c r="D180" s="183" t="s">
        <v>133</v>
      </c>
      <c r="E180" s="128"/>
      <c r="F180" s="184" t="s">
        <v>230</v>
      </c>
      <c r="G180" s="128"/>
      <c r="H180" s="128"/>
      <c r="I180" s="98"/>
      <c r="J180" s="128"/>
      <c r="K180" s="128"/>
      <c r="L180" s="23"/>
      <c r="M180" s="99"/>
      <c r="N180" s="100"/>
      <c r="O180" s="37"/>
      <c r="P180" s="37"/>
      <c r="Q180" s="37"/>
      <c r="R180" s="37"/>
      <c r="S180" s="37"/>
      <c r="T180" s="38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T180" s="14" t="s">
        <v>133</v>
      </c>
      <c r="AU180" s="14" t="s">
        <v>87</v>
      </c>
    </row>
    <row r="181" spans="1:65" s="2" customFormat="1" ht="11.25">
      <c r="A181" s="22"/>
      <c r="B181" s="127"/>
      <c r="C181" s="128"/>
      <c r="D181" s="185" t="s">
        <v>135</v>
      </c>
      <c r="E181" s="128"/>
      <c r="F181" s="186" t="s">
        <v>231</v>
      </c>
      <c r="G181" s="128"/>
      <c r="H181" s="128"/>
      <c r="I181" s="98"/>
      <c r="J181" s="128"/>
      <c r="K181" s="128"/>
      <c r="L181" s="23"/>
      <c r="M181" s="99"/>
      <c r="N181" s="100"/>
      <c r="O181" s="37"/>
      <c r="P181" s="37"/>
      <c r="Q181" s="37"/>
      <c r="R181" s="37"/>
      <c r="S181" s="37"/>
      <c r="T181" s="38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T181" s="14" t="s">
        <v>135</v>
      </c>
      <c r="AU181" s="14" t="s">
        <v>87</v>
      </c>
    </row>
    <row r="182" spans="1:65" s="2" customFormat="1" ht="24.2" customHeight="1">
      <c r="A182" s="22"/>
      <c r="B182" s="127"/>
      <c r="C182" s="178" t="s">
        <v>182</v>
      </c>
      <c r="D182" s="178" t="s">
        <v>127</v>
      </c>
      <c r="E182" s="179" t="s">
        <v>232</v>
      </c>
      <c r="F182" s="180" t="s">
        <v>233</v>
      </c>
      <c r="G182" s="181" t="s">
        <v>194</v>
      </c>
      <c r="H182" s="182">
        <v>491</v>
      </c>
      <c r="I182" s="91"/>
      <c r="J182" s="206">
        <f>ROUND(I182*H182,2)</f>
        <v>0</v>
      </c>
      <c r="K182" s="180" t="s">
        <v>131</v>
      </c>
      <c r="L182" s="23"/>
      <c r="M182" s="92" t="s">
        <v>1</v>
      </c>
      <c r="N182" s="93" t="s">
        <v>42</v>
      </c>
      <c r="O182" s="37"/>
      <c r="P182" s="94">
        <f>O182*H182</f>
        <v>0</v>
      </c>
      <c r="Q182" s="94">
        <v>0</v>
      </c>
      <c r="R182" s="94">
        <f>Q182*H182</f>
        <v>0</v>
      </c>
      <c r="S182" s="94">
        <v>0</v>
      </c>
      <c r="T182" s="95">
        <f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96" t="s">
        <v>132</v>
      </c>
      <c r="AT182" s="96" t="s">
        <v>127</v>
      </c>
      <c r="AU182" s="96" t="s">
        <v>87</v>
      </c>
      <c r="AY182" s="14" t="s">
        <v>125</v>
      </c>
      <c r="BE182" s="97">
        <f>IF(N182="základní",J182,0)</f>
        <v>0</v>
      </c>
      <c r="BF182" s="97">
        <f>IF(N182="snížená",J182,0)</f>
        <v>0</v>
      </c>
      <c r="BG182" s="97">
        <f>IF(N182="zákl. přenesená",J182,0)</f>
        <v>0</v>
      </c>
      <c r="BH182" s="97">
        <f>IF(N182="sníž. přenesená",J182,0)</f>
        <v>0</v>
      </c>
      <c r="BI182" s="97">
        <f>IF(N182="nulová",J182,0)</f>
        <v>0</v>
      </c>
      <c r="BJ182" s="14" t="s">
        <v>85</v>
      </c>
      <c r="BK182" s="97">
        <f>ROUND(I182*H182,2)</f>
        <v>0</v>
      </c>
      <c r="BL182" s="14" t="s">
        <v>132</v>
      </c>
      <c r="BM182" s="96" t="s">
        <v>234</v>
      </c>
    </row>
    <row r="183" spans="1:65" s="2" customFormat="1" ht="29.25">
      <c r="A183" s="22"/>
      <c r="B183" s="127"/>
      <c r="C183" s="128"/>
      <c r="D183" s="183" t="s">
        <v>133</v>
      </c>
      <c r="E183" s="128"/>
      <c r="F183" s="184" t="s">
        <v>235</v>
      </c>
      <c r="G183" s="128"/>
      <c r="H183" s="128"/>
      <c r="I183" s="98"/>
      <c r="J183" s="128"/>
      <c r="K183" s="128"/>
      <c r="L183" s="23"/>
      <c r="M183" s="99"/>
      <c r="N183" s="100"/>
      <c r="O183" s="37"/>
      <c r="P183" s="37"/>
      <c r="Q183" s="37"/>
      <c r="R183" s="37"/>
      <c r="S183" s="37"/>
      <c r="T183" s="38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T183" s="14" t="s">
        <v>133</v>
      </c>
      <c r="AU183" s="14" t="s">
        <v>87</v>
      </c>
    </row>
    <row r="184" spans="1:65" s="2" customFormat="1" ht="11.25">
      <c r="A184" s="22"/>
      <c r="B184" s="127"/>
      <c r="C184" s="128"/>
      <c r="D184" s="185" t="s">
        <v>135</v>
      </c>
      <c r="E184" s="128"/>
      <c r="F184" s="186" t="s">
        <v>236</v>
      </c>
      <c r="G184" s="128"/>
      <c r="H184" s="128"/>
      <c r="I184" s="98"/>
      <c r="J184" s="128"/>
      <c r="K184" s="128"/>
      <c r="L184" s="23"/>
      <c r="M184" s="99"/>
      <c r="N184" s="100"/>
      <c r="O184" s="37"/>
      <c r="P184" s="37"/>
      <c r="Q184" s="37"/>
      <c r="R184" s="37"/>
      <c r="S184" s="37"/>
      <c r="T184" s="38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T184" s="14" t="s">
        <v>135</v>
      </c>
      <c r="AU184" s="14" t="s">
        <v>87</v>
      </c>
    </row>
    <row r="185" spans="1:65" s="2" customFormat="1" ht="16.5" customHeight="1">
      <c r="A185" s="22"/>
      <c r="B185" s="127"/>
      <c r="C185" s="178" t="s">
        <v>7</v>
      </c>
      <c r="D185" s="178" t="s">
        <v>127</v>
      </c>
      <c r="E185" s="179" t="s">
        <v>237</v>
      </c>
      <c r="F185" s="180" t="s">
        <v>238</v>
      </c>
      <c r="G185" s="181" t="s">
        <v>194</v>
      </c>
      <c r="H185" s="182">
        <v>1247</v>
      </c>
      <c r="I185" s="91"/>
      <c r="J185" s="206">
        <f>ROUND(I185*H185,2)</f>
        <v>0</v>
      </c>
      <c r="K185" s="180" t="s">
        <v>131</v>
      </c>
      <c r="L185" s="23"/>
      <c r="M185" s="92" t="s">
        <v>1</v>
      </c>
      <c r="N185" s="93" t="s">
        <v>42</v>
      </c>
      <c r="O185" s="37"/>
      <c r="P185" s="94">
        <f>O185*H185</f>
        <v>0</v>
      </c>
      <c r="Q185" s="94">
        <v>0</v>
      </c>
      <c r="R185" s="94">
        <f>Q185*H185</f>
        <v>0</v>
      </c>
      <c r="S185" s="94">
        <v>0</v>
      </c>
      <c r="T185" s="95">
        <f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96" t="s">
        <v>132</v>
      </c>
      <c r="AT185" s="96" t="s">
        <v>127</v>
      </c>
      <c r="AU185" s="96" t="s">
        <v>87</v>
      </c>
      <c r="AY185" s="14" t="s">
        <v>125</v>
      </c>
      <c r="BE185" s="97">
        <f>IF(N185="základní",J185,0)</f>
        <v>0</v>
      </c>
      <c r="BF185" s="97">
        <f>IF(N185="snížená",J185,0)</f>
        <v>0</v>
      </c>
      <c r="BG185" s="97">
        <f>IF(N185="zákl. přenesená",J185,0)</f>
        <v>0</v>
      </c>
      <c r="BH185" s="97">
        <f>IF(N185="sníž. přenesená",J185,0)</f>
        <v>0</v>
      </c>
      <c r="BI185" s="97">
        <f>IF(N185="nulová",J185,0)</f>
        <v>0</v>
      </c>
      <c r="BJ185" s="14" t="s">
        <v>85</v>
      </c>
      <c r="BK185" s="97">
        <f>ROUND(I185*H185,2)</f>
        <v>0</v>
      </c>
      <c r="BL185" s="14" t="s">
        <v>132</v>
      </c>
      <c r="BM185" s="96" t="s">
        <v>239</v>
      </c>
    </row>
    <row r="186" spans="1:65" s="2" customFormat="1" ht="19.5">
      <c r="A186" s="22"/>
      <c r="B186" s="127"/>
      <c r="C186" s="128"/>
      <c r="D186" s="183" t="s">
        <v>133</v>
      </c>
      <c r="E186" s="128"/>
      <c r="F186" s="184" t="s">
        <v>240</v>
      </c>
      <c r="G186" s="128"/>
      <c r="H186" s="128"/>
      <c r="I186" s="98"/>
      <c r="J186" s="128"/>
      <c r="K186" s="128"/>
      <c r="L186" s="23"/>
      <c r="M186" s="99"/>
      <c r="N186" s="100"/>
      <c r="O186" s="37"/>
      <c r="P186" s="37"/>
      <c r="Q186" s="37"/>
      <c r="R186" s="37"/>
      <c r="S186" s="37"/>
      <c r="T186" s="38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T186" s="14" t="s">
        <v>133</v>
      </c>
      <c r="AU186" s="14" t="s">
        <v>87</v>
      </c>
    </row>
    <row r="187" spans="1:65" s="2" customFormat="1" ht="11.25">
      <c r="A187" s="22"/>
      <c r="B187" s="127"/>
      <c r="C187" s="128"/>
      <c r="D187" s="185" t="s">
        <v>135</v>
      </c>
      <c r="E187" s="128"/>
      <c r="F187" s="186" t="s">
        <v>241</v>
      </c>
      <c r="G187" s="128"/>
      <c r="H187" s="128"/>
      <c r="I187" s="98"/>
      <c r="J187" s="128"/>
      <c r="K187" s="128"/>
      <c r="L187" s="23"/>
      <c r="M187" s="99"/>
      <c r="N187" s="100"/>
      <c r="O187" s="37"/>
      <c r="P187" s="37"/>
      <c r="Q187" s="37"/>
      <c r="R187" s="37"/>
      <c r="S187" s="37"/>
      <c r="T187" s="38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T187" s="14" t="s">
        <v>135</v>
      </c>
      <c r="AU187" s="14" t="s">
        <v>87</v>
      </c>
    </row>
    <row r="188" spans="1:65" s="2" customFormat="1" ht="24.2" customHeight="1">
      <c r="A188" s="22"/>
      <c r="B188" s="127"/>
      <c r="C188" s="178" t="s">
        <v>189</v>
      </c>
      <c r="D188" s="178" t="s">
        <v>127</v>
      </c>
      <c r="E188" s="179" t="s">
        <v>242</v>
      </c>
      <c r="F188" s="180" t="s">
        <v>243</v>
      </c>
      <c r="G188" s="181" t="s">
        <v>188</v>
      </c>
      <c r="H188" s="182">
        <v>6747.5339999999997</v>
      </c>
      <c r="I188" s="91"/>
      <c r="J188" s="206">
        <f>ROUND(I188*H188,2)</f>
        <v>0</v>
      </c>
      <c r="K188" s="180" t="s">
        <v>131</v>
      </c>
      <c r="L188" s="23"/>
      <c r="M188" s="92" t="s">
        <v>1</v>
      </c>
      <c r="N188" s="93" t="s">
        <v>42</v>
      </c>
      <c r="O188" s="37"/>
      <c r="P188" s="94">
        <f>O188*H188</f>
        <v>0</v>
      </c>
      <c r="Q188" s="94">
        <v>0</v>
      </c>
      <c r="R188" s="94">
        <f>Q188*H188</f>
        <v>0</v>
      </c>
      <c r="S188" s="94">
        <v>0</v>
      </c>
      <c r="T188" s="95">
        <f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96" t="s">
        <v>132</v>
      </c>
      <c r="AT188" s="96" t="s">
        <v>127</v>
      </c>
      <c r="AU188" s="96" t="s">
        <v>87</v>
      </c>
      <c r="AY188" s="14" t="s">
        <v>125</v>
      </c>
      <c r="BE188" s="97">
        <f>IF(N188="základní",J188,0)</f>
        <v>0</v>
      </c>
      <c r="BF188" s="97">
        <f>IF(N188="snížená",J188,0)</f>
        <v>0</v>
      </c>
      <c r="BG188" s="97">
        <f>IF(N188="zákl. přenesená",J188,0)</f>
        <v>0</v>
      </c>
      <c r="BH188" s="97">
        <f>IF(N188="sníž. přenesená",J188,0)</f>
        <v>0</v>
      </c>
      <c r="BI188" s="97">
        <f>IF(N188="nulová",J188,0)</f>
        <v>0</v>
      </c>
      <c r="BJ188" s="14" t="s">
        <v>85</v>
      </c>
      <c r="BK188" s="97">
        <f>ROUND(I188*H188,2)</f>
        <v>0</v>
      </c>
      <c r="BL188" s="14" t="s">
        <v>132</v>
      </c>
      <c r="BM188" s="96" t="s">
        <v>244</v>
      </c>
    </row>
    <row r="189" spans="1:65" s="2" customFormat="1" ht="19.5">
      <c r="A189" s="22"/>
      <c r="B189" s="127"/>
      <c r="C189" s="128"/>
      <c r="D189" s="183" t="s">
        <v>133</v>
      </c>
      <c r="E189" s="128"/>
      <c r="F189" s="184" t="s">
        <v>245</v>
      </c>
      <c r="G189" s="128"/>
      <c r="H189" s="128"/>
      <c r="I189" s="98"/>
      <c r="J189" s="128"/>
      <c r="K189" s="128"/>
      <c r="L189" s="23"/>
      <c r="M189" s="99"/>
      <c r="N189" s="100"/>
      <c r="O189" s="37"/>
      <c r="P189" s="37"/>
      <c r="Q189" s="37"/>
      <c r="R189" s="37"/>
      <c r="S189" s="37"/>
      <c r="T189" s="38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T189" s="14" t="s">
        <v>133</v>
      </c>
      <c r="AU189" s="14" t="s">
        <v>87</v>
      </c>
    </row>
    <row r="190" spans="1:65" s="2" customFormat="1" ht="11.25">
      <c r="A190" s="22"/>
      <c r="B190" s="127"/>
      <c r="C190" s="128"/>
      <c r="D190" s="185" t="s">
        <v>135</v>
      </c>
      <c r="E190" s="128"/>
      <c r="F190" s="186" t="s">
        <v>246</v>
      </c>
      <c r="G190" s="128"/>
      <c r="H190" s="128"/>
      <c r="I190" s="98"/>
      <c r="J190" s="128"/>
      <c r="K190" s="128"/>
      <c r="L190" s="23"/>
      <c r="M190" s="99"/>
      <c r="N190" s="100"/>
      <c r="O190" s="37"/>
      <c r="P190" s="37"/>
      <c r="Q190" s="37"/>
      <c r="R190" s="37"/>
      <c r="S190" s="37"/>
      <c r="T190" s="38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T190" s="14" t="s">
        <v>135</v>
      </c>
      <c r="AU190" s="14" t="s">
        <v>87</v>
      </c>
    </row>
    <row r="191" spans="1:65" s="2" customFormat="1" ht="24.2" customHeight="1">
      <c r="A191" s="22"/>
      <c r="B191" s="127"/>
      <c r="C191" s="178" t="s">
        <v>247</v>
      </c>
      <c r="D191" s="178" t="s">
        <v>127</v>
      </c>
      <c r="E191" s="179" t="s">
        <v>248</v>
      </c>
      <c r="F191" s="180" t="s">
        <v>249</v>
      </c>
      <c r="G191" s="181" t="s">
        <v>188</v>
      </c>
      <c r="H191" s="182">
        <v>2356</v>
      </c>
      <c r="I191" s="91"/>
      <c r="J191" s="206">
        <f>ROUND(I191*H191,2)</f>
        <v>0</v>
      </c>
      <c r="K191" s="180" t="s">
        <v>131</v>
      </c>
      <c r="L191" s="23"/>
      <c r="M191" s="92" t="s">
        <v>1</v>
      </c>
      <c r="N191" s="93" t="s">
        <v>42</v>
      </c>
      <c r="O191" s="37"/>
      <c r="P191" s="94">
        <f>O191*H191</f>
        <v>0</v>
      </c>
      <c r="Q191" s="94">
        <v>0</v>
      </c>
      <c r="R191" s="94">
        <f>Q191*H191</f>
        <v>0</v>
      </c>
      <c r="S191" s="94">
        <v>0</v>
      </c>
      <c r="T191" s="95">
        <f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96" t="s">
        <v>132</v>
      </c>
      <c r="AT191" s="96" t="s">
        <v>127</v>
      </c>
      <c r="AU191" s="96" t="s">
        <v>87</v>
      </c>
      <c r="AY191" s="14" t="s">
        <v>125</v>
      </c>
      <c r="BE191" s="97">
        <f>IF(N191="základní",J191,0)</f>
        <v>0</v>
      </c>
      <c r="BF191" s="97">
        <f>IF(N191="snížená",J191,0)</f>
        <v>0</v>
      </c>
      <c r="BG191" s="97">
        <f>IF(N191="zákl. přenesená",J191,0)</f>
        <v>0</v>
      </c>
      <c r="BH191" s="97">
        <f>IF(N191="sníž. přenesená",J191,0)</f>
        <v>0</v>
      </c>
      <c r="BI191" s="97">
        <f>IF(N191="nulová",J191,0)</f>
        <v>0</v>
      </c>
      <c r="BJ191" s="14" t="s">
        <v>85</v>
      </c>
      <c r="BK191" s="97">
        <f>ROUND(I191*H191,2)</f>
        <v>0</v>
      </c>
      <c r="BL191" s="14" t="s">
        <v>132</v>
      </c>
      <c r="BM191" s="96" t="s">
        <v>250</v>
      </c>
    </row>
    <row r="192" spans="1:65" s="2" customFormat="1" ht="19.5">
      <c r="A192" s="22"/>
      <c r="B192" s="127"/>
      <c r="C192" s="128"/>
      <c r="D192" s="183" t="s">
        <v>133</v>
      </c>
      <c r="E192" s="128"/>
      <c r="F192" s="184" t="s">
        <v>251</v>
      </c>
      <c r="G192" s="128"/>
      <c r="H192" s="128"/>
      <c r="I192" s="98"/>
      <c r="J192" s="128"/>
      <c r="K192" s="128"/>
      <c r="L192" s="23"/>
      <c r="M192" s="99"/>
      <c r="N192" s="100"/>
      <c r="O192" s="37"/>
      <c r="P192" s="37"/>
      <c r="Q192" s="37"/>
      <c r="R192" s="37"/>
      <c r="S192" s="37"/>
      <c r="T192" s="38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T192" s="14" t="s">
        <v>133</v>
      </c>
      <c r="AU192" s="14" t="s">
        <v>87</v>
      </c>
    </row>
    <row r="193" spans="1:65" s="2" customFormat="1" ht="11.25">
      <c r="A193" s="22"/>
      <c r="B193" s="127"/>
      <c r="C193" s="128"/>
      <c r="D193" s="185" t="s">
        <v>135</v>
      </c>
      <c r="E193" s="128"/>
      <c r="F193" s="186" t="s">
        <v>252</v>
      </c>
      <c r="G193" s="128"/>
      <c r="H193" s="128"/>
      <c r="I193" s="98"/>
      <c r="J193" s="128"/>
      <c r="K193" s="128"/>
      <c r="L193" s="23"/>
      <c r="M193" s="99"/>
      <c r="N193" s="100"/>
      <c r="O193" s="37"/>
      <c r="P193" s="37"/>
      <c r="Q193" s="37"/>
      <c r="R193" s="37"/>
      <c r="S193" s="37"/>
      <c r="T193" s="38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T193" s="14" t="s">
        <v>135</v>
      </c>
      <c r="AU193" s="14" t="s">
        <v>87</v>
      </c>
    </row>
    <row r="194" spans="1:65" s="2" customFormat="1" ht="16.5" customHeight="1">
      <c r="A194" s="22"/>
      <c r="B194" s="127"/>
      <c r="C194" s="187" t="s">
        <v>195</v>
      </c>
      <c r="D194" s="187" t="s">
        <v>253</v>
      </c>
      <c r="E194" s="188" t="s">
        <v>254</v>
      </c>
      <c r="F194" s="189" t="s">
        <v>255</v>
      </c>
      <c r="G194" s="190" t="s">
        <v>256</v>
      </c>
      <c r="H194" s="191">
        <v>16.492000000000001</v>
      </c>
      <c r="I194" s="101"/>
      <c r="J194" s="207">
        <f>ROUND(I194*H194,2)</f>
        <v>0</v>
      </c>
      <c r="K194" s="189" t="s">
        <v>131</v>
      </c>
      <c r="L194" s="102"/>
      <c r="M194" s="103" t="s">
        <v>1</v>
      </c>
      <c r="N194" s="104" t="s">
        <v>42</v>
      </c>
      <c r="O194" s="37"/>
      <c r="P194" s="94">
        <f>O194*H194</f>
        <v>0</v>
      </c>
      <c r="Q194" s="94">
        <v>0</v>
      </c>
      <c r="R194" s="94">
        <f>Q194*H194</f>
        <v>0</v>
      </c>
      <c r="S194" s="94">
        <v>0</v>
      </c>
      <c r="T194" s="95">
        <f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96" t="s">
        <v>149</v>
      </c>
      <c r="AT194" s="96" t="s">
        <v>253</v>
      </c>
      <c r="AU194" s="96" t="s">
        <v>87</v>
      </c>
      <c r="AY194" s="14" t="s">
        <v>125</v>
      </c>
      <c r="BE194" s="97">
        <f>IF(N194="základní",J194,0)</f>
        <v>0</v>
      </c>
      <c r="BF194" s="97">
        <f>IF(N194="snížená",J194,0)</f>
        <v>0</v>
      </c>
      <c r="BG194" s="97">
        <f>IF(N194="zákl. přenesená",J194,0)</f>
        <v>0</v>
      </c>
      <c r="BH194" s="97">
        <f>IF(N194="sníž. přenesená",J194,0)</f>
        <v>0</v>
      </c>
      <c r="BI194" s="97">
        <f>IF(N194="nulová",J194,0)</f>
        <v>0</v>
      </c>
      <c r="BJ194" s="14" t="s">
        <v>85</v>
      </c>
      <c r="BK194" s="97">
        <f>ROUND(I194*H194,2)</f>
        <v>0</v>
      </c>
      <c r="BL194" s="14" t="s">
        <v>132</v>
      </c>
      <c r="BM194" s="96" t="s">
        <v>257</v>
      </c>
    </row>
    <row r="195" spans="1:65" s="2" customFormat="1" ht="11.25">
      <c r="A195" s="22"/>
      <c r="B195" s="127"/>
      <c r="C195" s="128"/>
      <c r="D195" s="183" t="s">
        <v>133</v>
      </c>
      <c r="E195" s="128"/>
      <c r="F195" s="184" t="s">
        <v>255</v>
      </c>
      <c r="G195" s="128"/>
      <c r="H195" s="128"/>
      <c r="I195" s="98"/>
      <c r="J195" s="128"/>
      <c r="K195" s="128"/>
      <c r="L195" s="23"/>
      <c r="M195" s="99"/>
      <c r="N195" s="100"/>
      <c r="O195" s="37"/>
      <c r="P195" s="37"/>
      <c r="Q195" s="37"/>
      <c r="R195" s="37"/>
      <c r="S195" s="37"/>
      <c r="T195" s="38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T195" s="14" t="s">
        <v>133</v>
      </c>
      <c r="AU195" s="14" t="s">
        <v>87</v>
      </c>
    </row>
    <row r="196" spans="1:65" s="2" customFormat="1" ht="24.2" customHeight="1">
      <c r="A196" s="22"/>
      <c r="B196" s="127"/>
      <c r="C196" s="178" t="s">
        <v>258</v>
      </c>
      <c r="D196" s="178" t="s">
        <v>127</v>
      </c>
      <c r="E196" s="179" t="s">
        <v>259</v>
      </c>
      <c r="F196" s="180" t="s">
        <v>260</v>
      </c>
      <c r="G196" s="181" t="s">
        <v>188</v>
      </c>
      <c r="H196" s="182">
        <v>760</v>
      </c>
      <c r="I196" s="91"/>
      <c r="J196" s="206">
        <f>ROUND(I196*H196,2)</f>
        <v>0</v>
      </c>
      <c r="K196" s="180" t="s">
        <v>131</v>
      </c>
      <c r="L196" s="23"/>
      <c r="M196" s="92" t="s">
        <v>1</v>
      </c>
      <c r="N196" s="93" t="s">
        <v>42</v>
      </c>
      <c r="O196" s="37"/>
      <c r="P196" s="94">
        <f>O196*H196</f>
        <v>0</v>
      </c>
      <c r="Q196" s="94">
        <v>0</v>
      </c>
      <c r="R196" s="94">
        <f>Q196*H196</f>
        <v>0</v>
      </c>
      <c r="S196" s="94">
        <v>0</v>
      </c>
      <c r="T196" s="95">
        <f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96" t="s">
        <v>132</v>
      </c>
      <c r="AT196" s="96" t="s">
        <v>127</v>
      </c>
      <c r="AU196" s="96" t="s">
        <v>87</v>
      </c>
      <c r="AY196" s="14" t="s">
        <v>125</v>
      </c>
      <c r="BE196" s="97">
        <f>IF(N196="základní",J196,0)</f>
        <v>0</v>
      </c>
      <c r="BF196" s="97">
        <f>IF(N196="snížená",J196,0)</f>
        <v>0</v>
      </c>
      <c r="BG196" s="97">
        <f>IF(N196="zákl. přenesená",J196,0)</f>
        <v>0</v>
      </c>
      <c r="BH196" s="97">
        <f>IF(N196="sníž. přenesená",J196,0)</f>
        <v>0</v>
      </c>
      <c r="BI196" s="97">
        <f>IF(N196="nulová",J196,0)</f>
        <v>0</v>
      </c>
      <c r="BJ196" s="14" t="s">
        <v>85</v>
      </c>
      <c r="BK196" s="97">
        <f>ROUND(I196*H196,2)</f>
        <v>0</v>
      </c>
      <c r="BL196" s="14" t="s">
        <v>132</v>
      </c>
      <c r="BM196" s="96" t="s">
        <v>261</v>
      </c>
    </row>
    <row r="197" spans="1:65" s="2" customFormat="1" ht="29.25">
      <c r="A197" s="22"/>
      <c r="B197" s="127"/>
      <c r="C197" s="128"/>
      <c r="D197" s="183" t="s">
        <v>133</v>
      </c>
      <c r="E197" s="128"/>
      <c r="F197" s="184" t="s">
        <v>262</v>
      </c>
      <c r="G197" s="128"/>
      <c r="H197" s="128"/>
      <c r="I197" s="98"/>
      <c r="J197" s="128"/>
      <c r="K197" s="128"/>
      <c r="L197" s="23"/>
      <c r="M197" s="99"/>
      <c r="N197" s="100"/>
      <c r="O197" s="37"/>
      <c r="P197" s="37"/>
      <c r="Q197" s="37"/>
      <c r="R197" s="37"/>
      <c r="S197" s="37"/>
      <c r="T197" s="38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T197" s="14" t="s">
        <v>133</v>
      </c>
      <c r="AU197" s="14" t="s">
        <v>87</v>
      </c>
    </row>
    <row r="198" spans="1:65" s="2" customFormat="1" ht="11.25">
      <c r="A198" s="22"/>
      <c r="B198" s="127"/>
      <c r="C198" s="128"/>
      <c r="D198" s="185" t="s">
        <v>135</v>
      </c>
      <c r="E198" s="128"/>
      <c r="F198" s="186" t="s">
        <v>263</v>
      </c>
      <c r="G198" s="128"/>
      <c r="H198" s="128"/>
      <c r="I198" s="98"/>
      <c r="J198" s="128"/>
      <c r="K198" s="128"/>
      <c r="L198" s="23"/>
      <c r="M198" s="99"/>
      <c r="N198" s="100"/>
      <c r="O198" s="37"/>
      <c r="P198" s="37"/>
      <c r="Q198" s="37"/>
      <c r="R198" s="37"/>
      <c r="S198" s="37"/>
      <c r="T198" s="38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T198" s="14" t="s">
        <v>135</v>
      </c>
      <c r="AU198" s="14" t="s">
        <v>87</v>
      </c>
    </row>
    <row r="199" spans="1:65" s="2" customFormat="1" ht="16.5" customHeight="1">
      <c r="A199" s="22"/>
      <c r="B199" s="127"/>
      <c r="C199" s="178" t="s">
        <v>201</v>
      </c>
      <c r="D199" s="178" t="s">
        <v>127</v>
      </c>
      <c r="E199" s="179" t="s">
        <v>264</v>
      </c>
      <c r="F199" s="180" t="s">
        <v>265</v>
      </c>
      <c r="G199" s="181" t="s">
        <v>188</v>
      </c>
      <c r="H199" s="182">
        <v>1596</v>
      </c>
      <c r="I199" s="91"/>
      <c r="J199" s="206">
        <f>ROUND(I199*H199,2)</f>
        <v>0</v>
      </c>
      <c r="K199" s="180" t="s">
        <v>131</v>
      </c>
      <c r="L199" s="23"/>
      <c r="M199" s="92" t="s">
        <v>1</v>
      </c>
      <c r="N199" s="93" t="s">
        <v>42</v>
      </c>
      <c r="O199" s="37"/>
      <c r="P199" s="94">
        <f>O199*H199</f>
        <v>0</v>
      </c>
      <c r="Q199" s="94">
        <v>0</v>
      </c>
      <c r="R199" s="94">
        <f>Q199*H199</f>
        <v>0</v>
      </c>
      <c r="S199" s="94">
        <v>0</v>
      </c>
      <c r="T199" s="95">
        <f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96" t="s">
        <v>132</v>
      </c>
      <c r="AT199" s="96" t="s">
        <v>127</v>
      </c>
      <c r="AU199" s="96" t="s">
        <v>87</v>
      </c>
      <c r="AY199" s="14" t="s">
        <v>125</v>
      </c>
      <c r="BE199" s="97">
        <f>IF(N199="základní",J199,0)</f>
        <v>0</v>
      </c>
      <c r="BF199" s="97">
        <f>IF(N199="snížená",J199,0)</f>
        <v>0</v>
      </c>
      <c r="BG199" s="97">
        <f>IF(N199="zákl. přenesená",J199,0)</f>
        <v>0</v>
      </c>
      <c r="BH199" s="97">
        <f>IF(N199="sníž. přenesená",J199,0)</f>
        <v>0</v>
      </c>
      <c r="BI199" s="97">
        <f>IF(N199="nulová",J199,0)</f>
        <v>0</v>
      </c>
      <c r="BJ199" s="14" t="s">
        <v>85</v>
      </c>
      <c r="BK199" s="97">
        <f>ROUND(I199*H199,2)</f>
        <v>0</v>
      </c>
      <c r="BL199" s="14" t="s">
        <v>132</v>
      </c>
      <c r="BM199" s="96" t="s">
        <v>266</v>
      </c>
    </row>
    <row r="200" spans="1:65" s="2" customFormat="1" ht="29.25">
      <c r="A200" s="22"/>
      <c r="B200" s="127"/>
      <c r="C200" s="128"/>
      <c r="D200" s="183" t="s">
        <v>133</v>
      </c>
      <c r="E200" s="128"/>
      <c r="F200" s="184" t="s">
        <v>267</v>
      </c>
      <c r="G200" s="128"/>
      <c r="H200" s="128"/>
      <c r="I200" s="98"/>
      <c r="J200" s="128"/>
      <c r="K200" s="128"/>
      <c r="L200" s="23"/>
      <c r="M200" s="99"/>
      <c r="N200" s="100"/>
      <c r="O200" s="37"/>
      <c r="P200" s="37"/>
      <c r="Q200" s="37"/>
      <c r="R200" s="37"/>
      <c r="S200" s="37"/>
      <c r="T200" s="38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T200" s="14" t="s">
        <v>133</v>
      </c>
      <c r="AU200" s="14" t="s">
        <v>87</v>
      </c>
    </row>
    <row r="201" spans="1:65" s="2" customFormat="1" ht="11.25">
      <c r="A201" s="22"/>
      <c r="B201" s="127"/>
      <c r="C201" s="128"/>
      <c r="D201" s="185" t="s">
        <v>135</v>
      </c>
      <c r="E201" s="128"/>
      <c r="F201" s="186" t="s">
        <v>268</v>
      </c>
      <c r="G201" s="128"/>
      <c r="H201" s="128"/>
      <c r="I201" s="98"/>
      <c r="J201" s="128"/>
      <c r="K201" s="128"/>
      <c r="L201" s="23"/>
      <c r="M201" s="99"/>
      <c r="N201" s="100"/>
      <c r="O201" s="37"/>
      <c r="P201" s="37"/>
      <c r="Q201" s="37"/>
      <c r="R201" s="37"/>
      <c r="S201" s="37"/>
      <c r="T201" s="38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T201" s="14" t="s">
        <v>135</v>
      </c>
      <c r="AU201" s="14" t="s">
        <v>87</v>
      </c>
    </row>
    <row r="202" spans="1:65" s="12" customFormat="1" ht="22.9" customHeight="1">
      <c r="B202" s="173"/>
      <c r="C202" s="174"/>
      <c r="D202" s="175" t="s">
        <v>76</v>
      </c>
      <c r="E202" s="177" t="s">
        <v>87</v>
      </c>
      <c r="F202" s="177" t="s">
        <v>269</v>
      </c>
      <c r="G202" s="174"/>
      <c r="H202" s="174"/>
      <c r="I202" s="84"/>
      <c r="J202" s="205">
        <f>BK202</f>
        <v>0</v>
      </c>
      <c r="K202" s="174"/>
      <c r="L202" s="82"/>
      <c r="M202" s="85"/>
      <c r="N202" s="86"/>
      <c r="O202" s="86"/>
      <c r="P202" s="87">
        <f>SUM(P203:P205)</f>
        <v>0</v>
      </c>
      <c r="Q202" s="86"/>
      <c r="R202" s="87">
        <f>SUM(R203:R205)</f>
        <v>0</v>
      </c>
      <c r="S202" s="86"/>
      <c r="T202" s="88">
        <f>SUM(T203:T205)</f>
        <v>0</v>
      </c>
      <c r="AR202" s="83" t="s">
        <v>85</v>
      </c>
      <c r="AT202" s="89" t="s">
        <v>76</v>
      </c>
      <c r="AU202" s="89" t="s">
        <v>85</v>
      </c>
      <c r="AY202" s="83" t="s">
        <v>125</v>
      </c>
      <c r="BK202" s="90">
        <f>SUM(BK203:BK205)</f>
        <v>0</v>
      </c>
    </row>
    <row r="203" spans="1:65" s="2" customFormat="1" ht="37.9" customHeight="1">
      <c r="A203" s="22"/>
      <c r="B203" s="127"/>
      <c r="C203" s="178" t="s">
        <v>270</v>
      </c>
      <c r="D203" s="178" t="s">
        <v>127</v>
      </c>
      <c r="E203" s="179" t="s">
        <v>271</v>
      </c>
      <c r="F203" s="180" t="s">
        <v>272</v>
      </c>
      <c r="G203" s="181" t="s">
        <v>273</v>
      </c>
      <c r="H203" s="182">
        <v>650</v>
      </c>
      <c r="I203" s="91"/>
      <c r="J203" s="206">
        <f>ROUND(I203*H203,2)</f>
        <v>0</v>
      </c>
      <c r="K203" s="180" t="s">
        <v>131</v>
      </c>
      <c r="L203" s="23"/>
      <c r="M203" s="92" t="s">
        <v>1</v>
      </c>
      <c r="N203" s="93" t="s">
        <v>42</v>
      </c>
      <c r="O203" s="37"/>
      <c r="P203" s="94">
        <f>O203*H203</f>
        <v>0</v>
      </c>
      <c r="Q203" s="94">
        <v>0</v>
      </c>
      <c r="R203" s="94">
        <f>Q203*H203</f>
        <v>0</v>
      </c>
      <c r="S203" s="94">
        <v>0</v>
      </c>
      <c r="T203" s="95">
        <f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96" t="s">
        <v>132</v>
      </c>
      <c r="AT203" s="96" t="s">
        <v>127</v>
      </c>
      <c r="AU203" s="96" t="s">
        <v>87</v>
      </c>
      <c r="AY203" s="14" t="s">
        <v>125</v>
      </c>
      <c r="BE203" s="97">
        <f>IF(N203="základní",J203,0)</f>
        <v>0</v>
      </c>
      <c r="BF203" s="97">
        <f>IF(N203="snížená",J203,0)</f>
        <v>0</v>
      </c>
      <c r="BG203" s="97">
        <f>IF(N203="zákl. přenesená",J203,0)</f>
        <v>0</v>
      </c>
      <c r="BH203" s="97">
        <f>IF(N203="sníž. přenesená",J203,0)</f>
        <v>0</v>
      </c>
      <c r="BI203" s="97">
        <f>IF(N203="nulová",J203,0)</f>
        <v>0</v>
      </c>
      <c r="BJ203" s="14" t="s">
        <v>85</v>
      </c>
      <c r="BK203" s="97">
        <f>ROUND(I203*H203,2)</f>
        <v>0</v>
      </c>
      <c r="BL203" s="14" t="s">
        <v>132</v>
      </c>
      <c r="BM203" s="96" t="s">
        <v>274</v>
      </c>
    </row>
    <row r="204" spans="1:65" s="2" customFormat="1" ht="39">
      <c r="A204" s="22"/>
      <c r="B204" s="127"/>
      <c r="C204" s="128"/>
      <c r="D204" s="183" t="s">
        <v>133</v>
      </c>
      <c r="E204" s="128"/>
      <c r="F204" s="184" t="s">
        <v>275</v>
      </c>
      <c r="G204" s="128"/>
      <c r="H204" s="128"/>
      <c r="I204" s="98"/>
      <c r="J204" s="128"/>
      <c r="K204" s="128"/>
      <c r="L204" s="23"/>
      <c r="M204" s="99"/>
      <c r="N204" s="100"/>
      <c r="O204" s="37"/>
      <c r="P204" s="37"/>
      <c r="Q204" s="37"/>
      <c r="R204" s="37"/>
      <c r="S204" s="37"/>
      <c r="T204" s="38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T204" s="14" t="s">
        <v>133</v>
      </c>
      <c r="AU204" s="14" t="s">
        <v>87</v>
      </c>
    </row>
    <row r="205" spans="1:65" s="2" customFormat="1" ht="11.25">
      <c r="A205" s="22"/>
      <c r="B205" s="127"/>
      <c r="C205" s="128"/>
      <c r="D205" s="185" t="s">
        <v>135</v>
      </c>
      <c r="E205" s="128"/>
      <c r="F205" s="186" t="s">
        <v>276</v>
      </c>
      <c r="G205" s="128"/>
      <c r="H205" s="128"/>
      <c r="I205" s="98"/>
      <c r="J205" s="128"/>
      <c r="K205" s="128"/>
      <c r="L205" s="23"/>
      <c r="M205" s="99"/>
      <c r="N205" s="100"/>
      <c r="O205" s="37"/>
      <c r="P205" s="37"/>
      <c r="Q205" s="37"/>
      <c r="R205" s="37"/>
      <c r="S205" s="37"/>
      <c r="T205" s="38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T205" s="14" t="s">
        <v>135</v>
      </c>
      <c r="AU205" s="14" t="s">
        <v>87</v>
      </c>
    </row>
    <row r="206" spans="1:65" s="12" customFormat="1" ht="22.9" customHeight="1">
      <c r="B206" s="173"/>
      <c r="C206" s="174"/>
      <c r="D206" s="175" t="s">
        <v>76</v>
      </c>
      <c r="E206" s="177" t="s">
        <v>152</v>
      </c>
      <c r="F206" s="177" t="s">
        <v>277</v>
      </c>
      <c r="G206" s="174"/>
      <c r="H206" s="174"/>
      <c r="I206" s="84"/>
      <c r="J206" s="205">
        <f>BK206</f>
        <v>0</v>
      </c>
      <c r="K206" s="174"/>
      <c r="L206" s="82"/>
      <c r="M206" s="85"/>
      <c r="N206" s="86"/>
      <c r="O206" s="86"/>
      <c r="P206" s="87">
        <f>SUM(P207:P232)</f>
        <v>0</v>
      </c>
      <c r="Q206" s="86"/>
      <c r="R206" s="87">
        <f>SUM(R207:R232)</f>
        <v>0</v>
      </c>
      <c r="S206" s="86"/>
      <c r="T206" s="88">
        <f>SUM(T207:T232)</f>
        <v>0</v>
      </c>
      <c r="AR206" s="83" t="s">
        <v>85</v>
      </c>
      <c r="AT206" s="89" t="s">
        <v>76</v>
      </c>
      <c r="AU206" s="89" t="s">
        <v>85</v>
      </c>
      <c r="AY206" s="83" t="s">
        <v>125</v>
      </c>
      <c r="BK206" s="90">
        <f>SUM(BK207:BK232)</f>
        <v>0</v>
      </c>
    </row>
    <row r="207" spans="1:65" s="2" customFormat="1" ht="24.2" customHeight="1">
      <c r="A207" s="22"/>
      <c r="B207" s="127"/>
      <c r="C207" s="178" t="s">
        <v>204</v>
      </c>
      <c r="D207" s="178" t="s">
        <v>127</v>
      </c>
      <c r="E207" s="179" t="s">
        <v>278</v>
      </c>
      <c r="F207" s="180" t="s">
        <v>279</v>
      </c>
      <c r="G207" s="181" t="s">
        <v>188</v>
      </c>
      <c r="H207" s="182">
        <v>5900.31</v>
      </c>
      <c r="I207" s="91"/>
      <c r="J207" s="206">
        <f>ROUND(I207*H207,2)</f>
        <v>0</v>
      </c>
      <c r="K207" s="180" t="s">
        <v>131</v>
      </c>
      <c r="L207" s="23"/>
      <c r="M207" s="92" t="s">
        <v>1</v>
      </c>
      <c r="N207" s="93" t="s">
        <v>42</v>
      </c>
      <c r="O207" s="37"/>
      <c r="P207" s="94">
        <f>O207*H207</f>
        <v>0</v>
      </c>
      <c r="Q207" s="94">
        <v>0</v>
      </c>
      <c r="R207" s="94">
        <f>Q207*H207</f>
        <v>0</v>
      </c>
      <c r="S207" s="94">
        <v>0</v>
      </c>
      <c r="T207" s="95">
        <f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96" t="s">
        <v>132</v>
      </c>
      <c r="AT207" s="96" t="s">
        <v>127</v>
      </c>
      <c r="AU207" s="96" t="s">
        <v>87</v>
      </c>
      <c r="AY207" s="14" t="s">
        <v>125</v>
      </c>
      <c r="BE207" s="97">
        <f>IF(N207="základní",J207,0)</f>
        <v>0</v>
      </c>
      <c r="BF207" s="97">
        <f>IF(N207="snížená",J207,0)</f>
        <v>0</v>
      </c>
      <c r="BG207" s="97">
        <f>IF(N207="zákl. přenesená",J207,0)</f>
        <v>0</v>
      </c>
      <c r="BH207" s="97">
        <f>IF(N207="sníž. přenesená",J207,0)</f>
        <v>0</v>
      </c>
      <c r="BI207" s="97">
        <f>IF(N207="nulová",J207,0)</f>
        <v>0</v>
      </c>
      <c r="BJ207" s="14" t="s">
        <v>85</v>
      </c>
      <c r="BK207" s="97">
        <f>ROUND(I207*H207,2)</f>
        <v>0</v>
      </c>
      <c r="BL207" s="14" t="s">
        <v>132</v>
      </c>
      <c r="BM207" s="96" t="s">
        <v>280</v>
      </c>
    </row>
    <row r="208" spans="1:65" s="2" customFormat="1" ht="19.5">
      <c r="A208" s="22"/>
      <c r="B208" s="127"/>
      <c r="C208" s="128"/>
      <c r="D208" s="183" t="s">
        <v>133</v>
      </c>
      <c r="E208" s="128"/>
      <c r="F208" s="184" t="s">
        <v>281</v>
      </c>
      <c r="G208" s="128"/>
      <c r="H208" s="128"/>
      <c r="I208" s="98"/>
      <c r="J208" s="128"/>
      <c r="K208" s="128"/>
      <c r="L208" s="23"/>
      <c r="M208" s="99"/>
      <c r="N208" s="100"/>
      <c r="O208" s="37"/>
      <c r="P208" s="37"/>
      <c r="Q208" s="37"/>
      <c r="R208" s="37"/>
      <c r="S208" s="37"/>
      <c r="T208" s="38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T208" s="14" t="s">
        <v>133</v>
      </c>
      <c r="AU208" s="14" t="s">
        <v>87</v>
      </c>
    </row>
    <row r="209" spans="1:65" s="2" customFormat="1" ht="11.25">
      <c r="A209" s="22"/>
      <c r="B209" s="127"/>
      <c r="C209" s="128"/>
      <c r="D209" s="185" t="s">
        <v>135</v>
      </c>
      <c r="E209" s="128"/>
      <c r="F209" s="186" t="s">
        <v>282</v>
      </c>
      <c r="G209" s="128"/>
      <c r="H209" s="128"/>
      <c r="I209" s="98"/>
      <c r="J209" s="128"/>
      <c r="K209" s="128"/>
      <c r="L209" s="23"/>
      <c r="M209" s="99"/>
      <c r="N209" s="100"/>
      <c r="O209" s="37"/>
      <c r="P209" s="37"/>
      <c r="Q209" s="37"/>
      <c r="R209" s="37"/>
      <c r="S209" s="37"/>
      <c r="T209" s="38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T209" s="14" t="s">
        <v>135</v>
      </c>
      <c r="AU209" s="14" t="s">
        <v>87</v>
      </c>
    </row>
    <row r="210" spans="1:65" s="2" customFormat="1" ht="24.2" customHeight="1">
      <c r="A210" s="22"/>
      <c r="B210" s="127"/>
      <c r="C210" s="178" t="s">
        <v>283</v>
      </c>
      <c r="D210" s="178" t="s">
        <v>127</v>
      </c>
      <c r="E210" s="179" t="s">
        <v>278</v>
      </c>
      <c r="F210" s="180" t="s">
        <v>279</v>
      </c>
      <c r="G210" s="181" t="s">
        <v>188</v>
      </c>
      <c r="H210" s="182">
        <v>6303.75</v>
      </c>
      <c r="I210" s="91"/>
      <c r="J210" s="206">
        <f>ROUND(I210*H210,2)</f>
        <v>0</v>
      </c>
      <c r="K210" s="180" t="s">
        <v>131</v>
      </c>
      <c r="L210" s="23"/>
      <c r="M210" s="92" t="s">
        <v>1</v>
      </c>
      <c r="N210" s="93" t="s">
        <v>42</v>
      </c>
      <c r="O210" s="37"/>
      <c r="P210" s="94">
        <f>O210*H210</f>
        <v>0</v>
      </c>
      <c r="Q210" s="94">
        <v>0</v>
      </c>
      <c r="R210" s="94">
        <f>Q210*H210</f>
        <v>0</v>
      </c>
      <c r="S210" s="94">
        <v>0</v>
      </c>
      <c r="T210" s="95">
        <f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96" t="s">
        <v>132</v>
      </c>
      <c r="AT210" s="96" t="s">
        <v>127</v>
      </c>
      <c r="AU210" s="96" t="s">
        <v>87</v>
      </c>
      <c r="AY210" s="14" t="s">
        <v>125</v>
      </c>
      <c r="BE210" s="97">
        <f>IF(N210="základní",J210,0)</f>
        <v>0</v>
      </c>
      <c r="BF210" s="97">
        <f>IF(N210="snížená",J210,0)</f>
        <v>0</v>
      </c>
      <c r="BG210" s="97">
        <f>IF(N210="zákl. přenesená",J210,0)</f>
        <v>0</v>
      </c>
      <c r="BH210" s="97">
        <f>IF(N210="sníž. přenesená",J210,0)</f>
        <v>0</v>
      </c>
      <c r="BI210" s="97">
        <f>IF(N210="nulová",J210,0)</f>
        <v>0</v>
      </c>
      <c r="BJ210" s="14" t="s">
        <v>85</v>
      </c>
      <c r="BK210" s="97">
        <f>ROUND(I210*H210,2)</f>
        <v>0</v>
      </c>
      <c r="BL210" s="14" t="s">
        <v>132</v>
      </c>
      <c r="BM210" s="96" t="s">
        <v>284</v>
      </c>
    </row>
    <row r="211" spans="1:65" s="2" customFormat="1" ht="19.5">
      <c r="A211" s="22"/>
      <c r="B211" s="127"/>
      <c r="C211" s="128"/>
      <c r="D211" s="183" t="s">
        <v>133</v>
      </c>
      <c r="E211" s="128"/>
      <c r="F211" s="184" t="s">
        <v>281</v>
      </c>
      <c r="G211" s="128"/>
      <c r="H211" s="128"/>
      <c r="I211" s="98"/>
      <c r="J211" s="128"/>
      <c r="K211" s="128"/>
      <c r="L211" s="23"/>
      <c r="M211" s="99"/>
      <c r="N211" s="100"/>
      <c r="O211" s="37"/>
      <c r="P211" s="37"/>
      <c r="Q211" s="37"/>
      <c r="R211" s="37"/>
      <c r="S211" s="37"/>
      <c r="T211" s="38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T211" s="14" t="s">
        <v>133</v>
      </c>
      <c r="AU211" s="14" t="s">
        <v>87</v>
      </c>
    </row>
    <row r="212" spans="1:65" s="2" customFormat="1" ht="11.25">
      <c r="A212" s="22"/>
      <c r="B212" s="127"/>
      <c r="C212" s="128"/>
      <c r="D212" s="185" t="s">
        <v>135</v>
      </c>
      <c r="E212" s="128"/>
      <c r="F212" s="186" t="s">
        <v>282</v>
      </c>
      <c r="G212" s="128"/>
      <c r="H212" s="128"/>
      <c r="I212" s="98"/>
      <c r="J212" s="128"/>
      <c r="K212" s="128"/>
      <c r="L212" s="23"/>
      <c r="M212" s="99"/>
      <c r="N212" s="100"/>
      <c r="O212" s="37"/>
      <c r="P212" s="37"/>
      <c r="Q212" s="37"/>
      <c r="R212" s="37"/>
      <c r="S212" s="37"/>
      <c r="T212" s="38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T212" s="14" t="s">
        <v>135</v>
      </c>
      <c r="AU212" s="14" t="s">
        <v>87</v>
      </c>
    </row>
    <row r="213" spans="1:65" s="2" customFormat="1" ht="33" customHeight="1">
      <c r="A213" s="22"/>
      <c r="B213" s="127"/>
      <c r="C213" s="178" t="s">
        <v>209</v>
      </c>
      <c r="D213" s="178" t="s">
        <v>127</v>
      </c>
      <c r="E213" s="179" t="s">
        <v>285</v>
      </c>
      <c r="F213" s="180" t="s">
        <v>286</v>
      </c>
      <c r="G213" s="181" t="s">
        <v>188</v>
      </c>
      <c r="H213" s="182">
        <v>5345.58</v>
      </c>
      <c r="I213" s="91"/>
      <c r="J213" s="206">
        <f>ROUND(I213*H213,2)</f>
        <v>0</v>
      </c>
      <c r="K213" s="180" t="s">
        <v>131</v>
      </c>
      <c r="L213" s="23"/>
      <c r="M213" s="92" t="s">
        <v>1</v>
      </c>
      <c r="N213" s="93" t="s">
        <v>42</v>
      </c>
      <c r="O213" s="37"/>
      <c r="P213" s="94">
        <f>O213*H213</f>
        <v>0</v>
      </c>
      <c r="Q213" s="94">
        <v>0</v>
      </c>
      <c r="R213" s="94">
        <f>Q213*H213</f>
        <v>0</v>
      </c>
      <c r="S213" s="94">
        <v>0</v>
      </c>
      <c r="T213" s="95">
        <f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96" t="s">
        <v>132</v>
      </c>
      <c r="AT213" s="96" t="s">
        <v>127</v>
      </c>
      <c r="AU213" s="96" t="s">
        <v>87</v>
      </c>
      <c r="AY213" s="14" t="s">
        <v>125</v>
      </c>
      <c r="BE213" s="97">
        <f>IF(N213="základní",J213,0)</f>
        <v>0</v>
      </c>
      <c r="BF213" s="97">
        <f>IF(N213="snížená",J213,0)</f>
        <v>0</v>
      </c>
      <c r="BG213" s="97">
        <f>IF(N213="zákl. přenesená",J213,0)</f>
        <v>0</v>
      </c>
      <c r="BH213" s="97">
        <f>IF(N213="sníž. přenesená",J213,0)</f>
        <v>0</v>
      </c>
      <c r="BI213" s="97">
        <f>IF(N213="nulová",J213,0)</f>
        <v>0</v>
      </c>
      <c r="BJ213" s="14" t="s">
        <v>85</v>
      </c>
      <c r="BK213" s="97">
        <f>ROUND(I213*H213,2)</f>
        <v>0</v>
      </c>
      <c r="BL213" s="14" t="s">
        <v>132</v>
      </c>
      <c r="BM213" s="96" t="s">
        <v>287</v>
      </c>
    </row>
    <row r="214" spans="1:65" s="2" customFormat="1" ht="29.25">
      <c r="A214" s="22"/>
      <c r="B214" s="127"/>
      <c r="C214" s="128"/>
      <c r="D214" s="183" t="s">
        <v>133</v>
      </c>
      <c r="E214" s="128"/>
      <c r="F214" s="184" t="s">
        <v>288</v>
      </c>
      <c r="G214" s="128"/>
      <c r="H214" s="128"/>
      <c r="I214" s="98"/>
      <c r="J214" s="128"/>
      <c r="K214" s="128"/>
      <c r="L214" s="23"/>
      <c r="M214" s="99"/>
      <c r="N214" s="100"/>
      <c r="O214" s="37"/>
      <c r="P214" s="37"/>
      <c r="Q214" s="37"/>
      <c r="R214" s="37"/>
      <c r="S214" s="37"/>
      <c r="T214" s="38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T214" s="14" t="s">
        <v>133</v>
      </c>
      <c r="AU214" s="14" t="s">
        <v>87</v>
      </c>
    </row>
    <row r="215" spans="1:65" s="2" customFormat="1" ht="11.25">
      <c r="A215" s="22"/>
      <c r="B215" s="127"/>
      <c r="C215" s="128"/>
      <c r="D215" s="185" t="s">
        <v>135</v>
      </c>
      <c r="E215" s="128"/>
      <c r="F215" s="186" t="s">
        <v>289</v>
      </c>
      <c r="G215" s="128"/>
      <c r="H215" s="128"/>
      <c r="I215" s="98"/>
      <c r="J215" s="128"/>
      <c r="K215" s="128"/>
      <c r="L215" s="23"/>
      <c r="M215" s="99"/>
      <c r="N215" s="100"/>
      <c r="O215" s="37"/>
      <c r="P215" s="37"/>
      <c r="Q215" s="37"/>
      <c r="R215" s="37"/>
      <c r="S215" s="37"/>
      <c r="T215" s="38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T215" s="14" t="s">
        <v>135</v>
      </c>
      <c r="AU215" s="14" t="s">
        <v>87</v>
      </c>
    </row>
    <row r="216" spans="1:65" s="2" customFormat="1" ht="16.5" customHeight="1">
      <c r="A216" s="22"/>
      <c r="B216" s="127"/>
      <c r="C216" s="178" t="s">
        <v>290</v>
      </c>
      <c r="D216" s="178" t="s">
        <v>127</v>
      </c>
      <c r="E216" s="179" t="s">
        <v>291</v>
      </c>
      <c r="F216" s="180" t="s">
        <v>292</v>
      </c>
      <c r="G216" s="181" t="s">
        <v>188</v>
      </c>
      <c r="H216" s="182">
        <v>600</v>
      </c>
      <c r="I216" s="91"/>
      <c r="J216" s="206">
        <f>ROUND(I216*H216,2)</f>
        <v>0</v>
      </c>
      <c r="K216" s="180" t="s">
        <v>131</v>
      </c>
      <c r="L216" s="23"/>
      <c r="M216" s="92" t="s">
        <v>1</v>
      </c>
      <c r="N216" s="93" t="s">
        <v>42</v>
      </c>
      <c r="O216" s="37"/>
      <c r="P216" s="94">
        <f>O216*H216</f>
        <v>0</v>
      </c>
      <c r="Q216" s="94">
        <v>0</v>
      </c>
      <c r="R216" s="94">
        <f>Q216*H216</f>
        <v>0</v>
      </c>
      <c r="S216" s="94">
        <v>0</v>
      </c>
      <c r="T216" s="95">
        <f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96" t="s">
        <v>132</v>
      </c>
      <c r="AT216" s="96" t="s">
        <v>127</v>
      </c>
      <c r="AU216" s="96" t="s">
        <v>87</v>
      </c>
      <c r="AY216" s="14" t="s">
        <v>125</v>
      </c>
      <c r="BE216" s="97">
        <f>IF(N216="základní",J216,0)</f>
        <v>0</v>
      </c>
      <c r="BF216" s="97">
        <f>IF(N216="snížená",J216,0)</f>
        <v>0</v>
      </c>
      <c r="BG216" s="97">
        <f>IF(N216="zákl. přenesená",J216,0)</f>
        <v>0</v>
      </c>
      <c r="BH216" s="97">
        <f>IF(N216="sníž. přenesená",J216,0)</f>
        <v>0</v>
      </c>
      <c r="BI216" s="97">
        <f>IF(N216="nulová",J216,0)</f>
        <v>0</v>
      </c>
      <c r="BJ216" s="14" t="s">
        <v>85</v>
      </c>
      <c r="BK216" s="97">
        <f>ROUND(I216*H216,2)</f>
        <v>0</v>
      </c>
      <c r="BL216" s="14" t="s">
        <v>132</v>
      </c>
      <c r="BM216" s="96" t="s">
        <v>293</v>
      </c>
    </row>
    <row r="217" spans="1:65" s="2" customFormat="1" ht="19.5">
      <c r="A217" s="22"/>
      <c r="B217" s="127"/>
      <c r="C217" s="128"/>
      <c r="D217" s="183" t="s">
        <v>133</v>
      </c>
      <c r="E217" s="128"/>
      <c r="F217" s="184" t="s">
        <v>294</v>
      </c>
      <c r="G217" s="128"/>
      <c r="H217" s="128"/>
      <c r="I217" s="98"/>
      <c r="J217" s="128"/>
      <c r="K217" s="128"/>
      <c r="L217" s="23"/>
      <c r="M217" s="99"/>
      <c r="N217" s="100"/>
      <c r="O217" s="37"/>
      <c r="P217" s="37"/>
      <c r="Q217" s="37"/>
      <c r="R217" s="37"/>
      <c r="S217" s="37"/>
      <c r="T217" s="38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T217" s="14" t="s">
        <v>133</v>
      </c>
      <c r="AU217" s="14" t="s">
        <v>87</v>
      </c>
    </row>
    <row r="218" spans="1:65" s="2" customFormat="1" ht="11.25">
      <c r="A218" s="22"/>
      <c r="B218" s="127"/>
      <c r="C218" s="128"/>
      <c r="D218" s="185" t="s">
        <v>135</v>
      </c>
      <c r="E218" s="128"/>
      <c r="F218" s="186" t="s">
        <v>295</v>
      </c>
      <c r="G218" s="128"/>
      <c r="H218" s="128"/>
      <c r="I218" s="98"/>
      <c r="J218" s="128"/>
      <c r="K218" s="128"/>
      <c r="L218" s="23"/>
      <c r="M218" s="99"/>
      <c r="N218" s="100"/>
      <c r="O218" s="37"/>
      <c r="P218" s="37"/>
      <c r="Q218" s="37"/>
      <c r="R218" s="37"/>
      <c r="S218" s="37"/>
      <c r="T218" s="38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T218" s="14" t="s">
        <v>135</v>
      </c>
      <c r="AU218" s="14" t="s">
        <v>87</v>
      </c>
    </row>
    <row r="219" spans="1:65" s="2" customFormat="1" ht="21.75" customHeight="1">
      <c r="A219" s="22"/>
      <c r="B219" s="127"/>
      <c r="C219" s="178" t="s">
        <v>212</v>
      </c>
      <c r="D219" s="178" t="s">
        <v>127</v>
      </c>
      <c r="E219" s="179" t="s">
        <v>296</v>
      </c>
      <c r="F219" s="180" t="s">
        <v>297</v>
      </c>
      <c r="G219" s="181" t="s">
        <v>188</v>
      </c>
      <c r="H219" s="182">
        <v>5345.58</v>
      </c>
      <c r="I219" s="91"/>
      <c r="J219" s="206">
        <f>ROUND(I219*H219,2)</f>
        <v>0</v>
      </c>
      <c r="K219" s="180" t="s">
        <v>131</v>
      </c>
      <c r="L219" s="23"/>
      <c r="M219" s="92" t="s">
        <v>1</v>
      </c>
      <c r="N219" s="93" t="s">
        <v>42</v>
      </c>
      <c r="O219" s="37"/>
      <c r="P219" s="94">
        <f>O219*H219</f>
        <v>0</v>
      </c>
      <c r="Q219" s="94">
        <v>0</v>
      </c>
      <c r="R219" s="94">
        <f>Q219*H219</f>
        <v>0</v>
      </c>
      <c r="S219" s="94">
        <v>0</v>
      </c>
      <c r="T219" s="95">
        <f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96" t="s">
        <v>132</v>
      </c>
      <c r="AT219" s="96" t="s">
        <v>127</v>
      </c>
      <c r="AU219" s="96" t="s">
        <v>87</v>
      </c>
      <c r="AY219" s="14" t="s">
        <v>125</v>
      </c>
      <c r="BE219" s="97">
        <f>IF(N219="základní",J219,0)</f>
        <v>0</v>
      </c>
      <c r="BF219" s="97">
        <f>IF(N219="snížená",J219,0)</f>
        <v>0</v>
      </c>
      <c r="BG219" s="97">
        <f>IF(N219="zákl. přenesená",J219,0)</f>
        <v>0</v>
      </c>
      <c r="BH219" s="97">
        <f>IF(N219="sníž. přenesená",J219,0)</f>
        <v>0</v>
      </c>
      <c r="BI219" s="97">
        <f>IF(N219="nulová",J219,0)</f>
        <v>0</v>
      </c>
      <c r="BJ219" s="14" t="s">
        <v>85</v>
      </c>
      <c r="BK219" s="97">
        <f>ROUND(I219*H219,2)</f>
        <v>0</v>
      </c>
      <c r="BL219" s="14" t="s">
        <v>132</v>
      </c>
      <c r="BM219" s="96" t="s">
        <v>298</v>
      </c>
    </row>
    <row r="220" spans="1:65" s="2" customFormat="1" ht="19.5">
      <c r="A220" s="22"/>
      <c r="B220" s="127"/>
      <c r="C220" s="128"/>
      <c r="D220" s="183" t="s">
        <v>133</v>
      </c>
      <c r="E220" s="128"/>
      <c r="F220" s="184" t="s">
        <v>299</v>
      </c>
      <c r="G220" s="128"/>
      <c r="H220" s="128"/>
      <c r="I220" s="98"/>
      <c r="J220" s="128"/>
      <c r="K220" s="128"/>
      <c r="L220" s="23"/>
      <c r="M220" s="99"/>
      <c r="N220" s="100"/>
      <c r="O220" s="37"/>
      <c r="P220" s="37"/>
      <c r="Q220" s="37"/>
      <c r="R220" s="37"/>
      <c r="S220" s="37"/>
      <c r="T220" s="38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T220" s="14" t="s">
        <v>133</v>
      </c>
      <c r="AU220" s="14" t="s">
        <v>87</v>
      </c>
    </row>
    <row r="221" spans="1:65" s="2" customFormat="1" ht="11.25">
      <c r="A221" s="22"/>
      <c r="B221" s="127"/>
      <c r="C221" s="128"/>
      <c r="D221" s="185" t="s">
        <v>135</v>
      </c>
      <c r="E221" s="128"/>
      <c r="F221" s="186" t="s">
        <v>300</v>
      </c>
      <c r="G221" s="128"/>
      <c r="H221" s="128"/>
      <c r="I221" s="98"/>
      <c r="J221" s="128"/>
      <c r="K221" s="128"/>
      <c r="L221" s="23"/>
      <c r="M221" s="99"/>
      <c r="N221" s="100"/>
      <c r="O221" s="37"/>
      <c r="P221" s="37"/>
      <c r="Q221" s="37"/>
      <c r="R221" s="37"/>
      <c r="S221" s="37"/>
      <c r="T221" s="38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T221" s="14" t="s">
        <v>135</v>
      </c>
      <c r="AU221" s="14" t="s">
        <v>87</v>
      </c>
    </row>
    <row r="222" spans="1:65" s="2" customFormat="1" ht="21.75" customHeight="1">
      <c r="A222" s="22"/>
      <c r="B222" s="127"/>
      <c r="C222" s="178" t="s">
        <v>301</v>
      </c>
      <c r="D222" s="178" t="s">
        <v>127</v>
      </c>
      <c r="E222" s="179" t="s">
        <v>302</v>
      </c>
      <c r="F222" s="180" t="s">
        <v>303</v>
      </c>
      <c r="G222" s="181" t="s">
        <v>188</v>
      </c>
      <c r="H222" s="182">
        <v>5900.31</v>
      </c>
      <c r="I222" s="91"/>
      <c r="J222" s="206">
        <f>ROUND(I222*H222,2)</f>
        <v>0</v>
      </c>
      <c r="K222" s="180" t="s">
        <v>131</v>
      </c>
      <c r="L222" s="23"/>
      <c r="M222" s="92" t="s">
        <v>1</v>
      </c>
      <c r="N222" s="93" t="s">
        <v>42</v>
      </c>
      <c r="O222" s="37"/>
      <c r="P222" s="94">
        <f>O222*H222</f>
        <v>0</v>
      </c>
      <c r="Q222" s="94">
        <v>0</v>
      </c>
      <c r="R222" s="94">
        <f>Q222*H222</f>
        <v>0</v>
      </c>
      <c r="S222" s="94">
        <v>0</v>
      </c>
      <c r="T222" s="95">
        <f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96" t="s">
        <v>132</v>
      </c>
      <c r="AT222" s="96" t="s">
        <v>127</v>
      </c>
      <c r="AU222" s="96" t="s">
        <v>87</v>
      </c>
      <c r="AY222" s="14" t="s">
        <v>125</v>
      </c>
      <c r="BE222" s="97">
        <f>IF(N222="základní",J222,0)</f>
        <v>0</v>
      </c>
      <c r="BF222" s="97">
        <f>IF(N222="snížená",J222,0)</f>
        <v>0</v>
      </c>
      <c r="BG222" s="97">
        <f>IF(N222="zákl. přenesená",J222,0)</f>
        <v>0</v>
      </c>
      <c r="BH222" s="97">
        <f>IF(N222="sníž. přenesená",J222,0)</f>
        <v>0</v>
      </c>
      <c r="BI222" s="97">
        <f>IF(N222="nulová",J222,0)</f>
        <v>0</v>
      </c>
      <c r="BJ222" s="14" t="s">
        <v>85</v>
      </c>
      <c r="BK222" s="97">
        <f>ROUND(I222*H222,2)</f>
        <v>0</v>
      </c>
      <c r="BL222" s="14" t="s">
        <v>132</v>
      </c>
      <c r="BM222" s="96" t="s">
        <v>304</v>
      </c>
    </row>
    <row r="223" spans="1:65" s="2" customFormat="1" ht="19.5">
      <c r="A223" s="22"/>
      <c r="B223" s="127"/>
      <c r="C223" s="128"/>
      <c r="D223" s="183" t="s">
        <v>133</v>
      </c>
      <c r="E223" s="128"/>
      <c r="F223" s="184" t="s">
        <v>305</v>
      </c>
      <c r="G223" s="128"/>
      <c r="H223" s="128"/>
      <c r="I223" s="98"/>
      <c r="J223" s="128"/>
      <c r="K223" s="128"/>
      <c r="L223" s="23"/>
      <c r="M223" s="99"/>
      <c r="N223" s="100"/>
      <c r="O223" s="37"/>
      <c r="P223" s="37"/>
      <c r="Q223" s="37"/>
      <c r="R223" s="37"/>
      <c r="S223" s="37"/>
      <c r="T223" s="38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T223" s="14" t="s">
        <v>133</v>
      </c>
      <c r="AU223" s="14" t="s">
        <v>87</v>
      </c>
    </row>
    <row r="224" spans="1:65" s="2" customFormat="1" ht="11.25">
      <c r="A224" s="22"/>
      <c r="B224" s="127"/>
      <c r="C224" s="128"/>
      <c r="D224" s="185" t="s">
        <v>135</v>
      </c>
      <c r="E224" s="128"/>
      <c r="F224" s="186" t="s">
        <v>306</v>
      </c>
      <c r="G224" s="128"/>
      <c r="H224" s="128"/>
      <c r="I224" s="98"/>
      <c r="J224" s="128"/>
      <c r="K224" s="128"/>
      <c r="L224" s="23"/>
      <c r="M224" s="99"/>
      <c r="N224" s="100"/>
      <c r="O224" s="37"/>
      <c r="P224" s="37"/>
      <c r="Q224" s="37"/>
      <c r="R224" s="37"/>
      <c r="S224" s="37"/>
      <c r="T224" s="38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T224" s="14" t="s">
        <v>135</v>
      </c>
      <c r="AU224" s="14" t="s">
        <v>87</v>
      </c>
    </row>
    <row r="225" spans="1:65" s="2" customFormat="1" ht="33" customHeight="1">
      <c r="A225" s="22"/>
      <c r="B225" s="127"/>
      <c r="C225" s="178" t="s">
        <v>218</v>
      </c>
      <c r="D225" s="178" t="s">
        <v>127</v>
      </c>
      <c r="E225" s="179" t="s">
        <v>307</v>
      </c>
      <c r="F225" s="180" t="s">
        <v>308</v>
      </c>
      <c r="G225" s="181" t="s">
        <v>188</v>
      </c>
      <c r="H225" s="182">
        <v>5043</v>
      </c>
      <c r="I225" s="91"/>
      <c r="J225" s="206">
        <f>ROUND(I225*H225,2)</f>
        <v>0</v>
      </c>
      <c r="K225" s="180" t="s">
        <v>131</v>
      </c>
      <c r="L225" s="23"/>
      <c r="M225" s="92" t="s">
        <v>1</v>
      </c>
      <c r="N225" s="93" t="s">
        <v>42</v>
      </c>
      <c r="O225" s="37"/>
      <c r="P225" s="94">
        <f>O225*H225</f>
        <v>0</v>
      </c>
      <c r="Q225" s="94">
        <v>0</v>
      </c>
      <c r="R225" s="94">
        <f>Q225*H225</f>
        <v>0</v>
      </c>
      <c r="S225" s="94">
        <v>0</v>
      </c>
      <c r="T225" s="95">
        <f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96" t="s">
        <v>132</v>
      </c>
      <c r="AT225" s="96" t="s">
        <v>127</v>
      </c>
      <c r="AU225" s="96" t="s">
        <v>87</v>
      </c>
      <c r="AY225" s="14" t="s">
        <v>125</v>
      </c>
      <c r="BE225" s="97">
        <f>IF(N225="základní",J225,0)</f>
        <v>0</v>
      </c>
      <c r="BF225" s="97">
        <f>IF(N225="snížená",J225,0)</f>
        <v>0</v>
      </c>
      <c r="BG225" s="97">
        <f>IF(N225="zákl. přenesená",J225,0)</f>
        <v>0</v>
      </c>
      <c r="BH225" s="97">
        <f>IF(N225="sníž. přenesená",J225,0)</f>
        <v>0</v>
      </c>
      <c r="BI225" s="97">
        <f>IF(N225="nulová",J225,0)</f>
        <v>0</v>
      </c>
      <c r="BJ225" s="14" t="s">
        <v>85</v>
      </c>
      <c r="BK225" s="97">
        <f>ROUND(I225*H225,2)</f>
        <v>0</v>
      </c>
      <c r="BL225" s="14" t="s">
        <v>132</v>
      </c>
      <c r="BM225" s="96" t="s">
        <v>309</v>
      </c>
    </row>
    <row r="226" spans="1:65" s="2" customFormat="1" ht="29.25">
      <c r="A226" s="22"/>
      <c r="B226" s="127"/>
      <c r="C226" s="128"/>
      <c r="D226" s="183" t="s">
        <v>133</v>
      </c>
      <c r="E226" s="128"/>
      <c r="F226" s="184" t="s">
        <v>310</v>
      </c>
      <c r="G226" s="128"/>
      <c r="H226" s="128"/>
      <c r="I226" s="98"/>
      <c r="J226" s="128"/>
      <c r="K226" s="128"/>
      <c r="L226" s="23"/>
      <c r="M226" s="99"/>
      <c r="N226" s="100"/>
      <c r="O226" s="37"/>
      <c r="P226" s="37"/>
      <c r="Q226" s="37"/>
      <c r="R226" s="37"/>
      <c r="S226" s="37"/>
      <c r="T226" s="38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T226" s="14" t="s">
        <v>133</v>
      </c>
      <c r="AU226" s="14" t="s">
        <v>87</v>
      </c>
    </row>
    <row r="227" spans="1:65" s="2" customFormat="1" ht="11.25">
      <c r="A227" s="22"/>
      <c r="B227" s="127"/>
      <c r="C227" s="128"/>
      <c r="D227" s="185" t="s">
        <v>135</v>
      </c>
      <c r="E227" s="128"/>
      <c r="F227" s="186" t="s">
        <v>311</v>
      </c>
      <c r="G227" s="128"/>
      <c r="H227" s="128"/>
      <c r="I227" s="98"/>
      <c r="J227" s="128"/>
      <c r="K227" s="128"/>
      <c r="L227" s="23"/>
      <c r="M227" s="99"/>
      <c r="N227" s="100"/>
      <c r="O227" s="37"/>
      <c r="P227" s="37"/>
      <c r="Q227" s="37"/>
      <c r="R227" s="37"/>
      <c r="S227" s="37"/>
      <c r="T227" s="38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T227" s="14" t="s">
        <v>135</v>
      </c>
      <c r="AU227" s="14" t="s">
        <v>87</v>
      </c>
    </row>
    <row r="228" spans="1:65" s="2" customFormat="1" ht="21.75" customHeight="1">
      <c r="A228" s="22"/>
      <c r="B228" s="127"/>
      <c r="C228" s="178" t="s">
        <v>312</v>
      </c>
      <c r="D228" s="178" t="s">
        <v>127</v>
      </c>
      <c r="E228" s="179" t="s">
        <v>313</v>
      </c>
      <c r="F228" s="180" t="s">
        <v>314</v>
      </c>
      <c r="G228" s="181" t="s">
        <v>273</v>
      </c>
      <c r="H228" s="182">
        <v>10</v>
      </c>
      <c r="I228" s="91"/>
      <c r="J228" s="206">
        <f>ROUND(I228*H228,2)</f>
        <v>0</v>
      </c>
      <c r="K228" s="180" t="s">
        <v>131</v>
      </c>
      <c r="L228" s="23"/>
      <c r="M228" s="92" t="s">
        <v>1</v>
      </c>
      <c r="N228" s="93" t="s">
        <v>42</v>
      </c>
      <c r="O228" s="37"/>
      <c r="P228" s="94">
        <f>O228*H228</f>
        <v>0</v>
      </c>
      <c r="Q228" s="94">
        <v>0</v>
      </c>
      <c r="R228" s="94">
        <f>Q228*H228</f>
        <v>0</v>
      </c>
      <c r="S228" s="94">
        <v>0</v>
      </c>
      <c r="T228" s="95">
        <f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96" t="s">
        <v>132</v>
      </c>
      <c r="AT228" s="96" t="s">
        <v>127</v>
      </c>
      <c r="AU228" s="96" t="s">
        <v>87</v>
      </c>
      <c r="AY228" s="14" t="s">
        <v>125</v>
      </c>
      <c r="BE228" s="97">
        <f>IF(N228="základní",J228,0)</f>
        <v>0</v>
      </c>
      <c r="BF228" s="97">
        <f>IF(N228="snížená",J228,0)</f>
        <v>0</v>
      </c>
      <c r="BG228" s="97">
        <f>IF(N228="zákl. přenesená",J228,0)</f>
        <v>0</v>
      </c>
      <c r="BH228" s="97">
        <f>IF(N228="sníž. přenesená",J228,0)</f>
        <v>0</v>
      </c>
      <c r="BI228" s="97">
        <f>IF(N228="nulová",J228,0)</f>
        <v>0</v>
      </c>
      <c r="BJ228" s="14" t="s">
        <v>85</v>
      </c>
      <c r="BK228" s="97">
        <f>ROUND(I228*H228,2)</f>
        <v>0</v>
      </c>
      <c r="BL228" s="14" t="s">
        <v>132</v>
      </c>
      <c r="BM228" s="96" t="s">
        <v>315</v>
      </c>
    </row>
    <row r="229" spans="1:65" s="2" customFormat="1" ht="19.5">
      <c r="A229" s="22"/>
      <c r="B229" s="127"/>
      <c r="C229" s="128"/>
      <c r="D229" s="183" t="s">
        <v>133</v>
      </c>
      <c r="E229" s="128"/>
      <c r="F229" s="184" t="s">
        <v>316</v>
      </c>
      <c r="G229" s="128"/>
      <c r="H229" s="128"/>
      <c r="I229" s="98"/>
      <c r="J229" s="128"/>
      <c r="K229" s="128"/>
      <c r="L229" s="23"/>
      <c r="M229" s="99"/>
      <c r="N229" s="100"/>
      <c r="O229" s="37"/>
      <c r="P229" s="37"/>
      <c r="Q229" s="37"/>
      <c r="R229" s="37"/>
      <c r="S229" s="37"/>
      <c r="T229" s="38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T229" s="14" t="s">
        <v>133</v>
      </c>
      <c r="AU229" s="14" t="s">
        <v>87</v>
      </c>
    </row>
    <row r="230" spans="1:65" s="2" customFormat="1" ht="11.25">
      <c r="A230" s="22"/>
      <c r="B230" s="127"/>
      <c r="C230" s="128"/>
      <c r="D230" s="185" t="s">
        <v>135</v>
      </c>
      <c r="E230" s="128"/>
      <c r="F230" s="186" t="s">
        <v>317</v>
      </c>
      <c r="G230" s="128"/>
      <c r="H230" s="128"/>
      <c r="I230" s="98"/>
      <c r="J230" s="128"/>
      <c r="K230" s="128"/>
      <c r="L230" s="23"/>
      <c r="M230" s="99"/>
      <c r="N230" s="100"/>
      <c r="O230" s="37"/>
      <c r="P230" s="37"/>
      <c r="Q230" s="37"/>
      <c r="R230" s="37"/>
      <c r="S230" s="37"/>
      <c r="T230" s="38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T230" s="14" t="s">
        <v>135</v>
      </c>
      <c r="AU230" s="14" t="s">
        <v>87</v>
      </c>
    </row>
    <row r="231" spans="1:65" s="2" customFormat="1" ht="16.5" customHeight="1">
      <c r="A231" s="22"/>
      <c r="B231" s="127"/>
      <c r="C231" s="187" t="s">
        <v>223</v>
      </c>
      <c r="D231" s="187" t="s">
        <v>253</v>
      </c>
      <c r="E231" s="188" t="s">
        <v>318</v>
      </c>
      <c r="F231" s="189" t="s">
        <v>319</v>
      </c>
      <c r="G231" s="190" t="s">
        <v>188</v>
      </c>
      <c r="H231" s="191">
        <v>45</v>
      </c>
      <c r="I231" s="101"/>
      <c r="J231" s="207">
        <f>ROUND(I231*H231,2)</f>
        <v>0</v>
      </c>
      <c r="K231" s="189" t="s">
        <v>1</v>
      </c>
      <c r="L231" s="102"/>
      <c r="M231" s="103" t="s">
        <v>1</v>
      </c>
      <c r="N231" s="104" t="s">
        <v>42</v>
      </c>
      <c r="O231" s="37"/>
      <c r="P231" s="94">
        <f>O231*H231</f>
        <v>0</v>
      </c>
      <c r="Q231" s="94">
        <v>0</v>
      </c>
      <c r="R231" s="94">
        <f>Q231*H231</f>
        <v>0</v>
      </c>
      <c r="S231" s="94">
        <v>0</v>
      </c>
      <c r="T231" s="95">
        <f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96" t="s">
        <v>149</v>
      </c>
      <c r="AT231" s="96" t="s">
        <v>253</v>
      </c>
      <c r="AU231" s="96" t="s">
        <v>87</v>
      </c>
      <c r="AY231" s="14" t="s">
        <v>125</v>
      </c>
      <c r="BE231" s="97">
        <f>IF(N231="základní",J231,0)</f>
        <v>0</v>
      </c>
      <c r="BF231" s="97">
        <f>IF(N231="snížená",J231,0)</f>
        <v>0</v>
      </c>
      <c r="BG231" s="97">
        <f>IF(N231="zákl. přenesená",J231,0)</f>
        <v>0</v>
      </c>
      <c r="BH231" s="97">
        <f>IF(N231="sníž. přenesená",J231,0)</f>
        <v>0</v>
      </c>
      <c r="BI231" s="97">
        <f>IF(N231="nulová",J231,0)</f>
        <v>0</v>
      </c>
      <c r="BJ231" s="14" t="s">
        <v>85</v>
      </c>
      <c r="BK231" s="97">
        <f>ROUND(I231*H231,2)</f>
        <v>0</v>
      </c>
      <c r="BL231" s="14" t="s">
        <v>132</v>
      </c>
      <c r="BM231" s="96" t="s">
        <v>320</v>
      </c>
    </row>
    <row r="232" spans="1:65" s="2" customFormat="1" ht="11.25">
      <c r="A232" s="22"/>
      <c r="B232" s="127"/>
      <c r="C232" s="128"/>
      <c r="D232" s="183" t="s">
        <v>133</v>
      </c>
      <c r="E232" s="128"/>
      <c r="F232" s="184" t="s">
        <v>319</v>
      </c>
      <c r="G232" s="128"/>
      <c r="H232" s="128"/>
      <c r="I232" s="98"/>
      <c r="J232" s="128"/>
      <c r="K232" s="128"/>
      <c r="L232" s="23"/>
      <c r="M232" s="99"/>
      <c r="N232" s="100"/>
      <c r="O232" s="37"/>
      <c r="P232" s="37"/>
      <c r="Q232" s="37"/>
      <c r="R232" s="37"/>
      <c r="S232" s="37"/>
      <c r="T232" s="38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T232" s="14" t="s">
        <v>133</v>
      </c>
      <c r="AU232" s="14" t="s">
        <v>87</v>
      </c>
    </row>
    <row r="233" spans="1:65" s="12" customFormat="1" ht="22.9" customHeight="1">
      <c r="B233" s="173"/>
      <c r="C233" s="174"/>
      <c r="D233" s="175" t="s">
        <v>76</v>
      </c>
      <c r="E233" s="177" t="s">
        <v>149</v>
      </c>
      <c r="F233" s="177" t="s">
        <v>321</v>
      </c>
      <c r="G233" s="174"/>
      <c r="H233" s="174"/>
      <c r="I233" s="84"/>
      <c r="J233" s="205">
        <f>BK233</f>
        <v>0</v>
      </c>
      <c r="K233" s="174"/>
      <c r="L233" s="82"/>
      <c r="M233" s="85"/>
      <c r="N233" s="86"/>
      <c r="O233" s="86"/>
      <c r="P233" s="87">
        <f>SUM(P234:P235)</f>
        <v>0</v>
      </c>
      <c r="Q233" s="86"/>
      <c r="R233" s="87">
        <f>SUM(R234:R235)</f>
        <v>0</v>
      </c>
      <c r="S233" s="86"/>
      <c r="T233" s="88">
        <f>SUM(T234:T235)</f>
        <v>0</v>
      </c>
      <c r="AR233" s="83" t="s">
        <v>85</v>
      </c>
      <c r="AT233" s="89" t="s">
        <v>76</v>
      </c>
      <c r="AU233" s="89" t="s">
        <v>85</v>
      </c>
      <c r="AY233" s="83" t="s">
        <v>125</v>
      </c>
      <c r="BK233" s="90">
        <f>SUM(BK234:BK235)</f>
        <v>0</v>
      </c>
    </row>
    <row r="234" spans="1:65" s="2" customFormat="1" ht="16.5" customHeight="1">
      <c r="A234" s="22"/>
      <c r="B234" s="127"/>
      <c r="C234" s="187" t="s">
        <v>322</v>
      </c>
      <c r="D234" s="187" t="s">
        <v>253</v>
      </c>
      <c r="E234" s="188" t="s">
        <v>323</v>
      </c>
      <c r="F234" s="189" t="s">
        <v>324</v>
      </c>
      <c r="G234" s="190" t="s">
        <v>273</v>
      </c>
      <c r="H234" s="191">
        <v>17</v>
      </c>
      <c r="I234" s="101"/>
      <c r="J234" s="207">
        <f>ROUND(I234*H234,2)</f>
        <v>0</v>
      </c>
      <c r="K234" s="189" t="s">
        <v>1</v>
      </c>
      <c r="L234" s="102"/>
      <c r="M234" s="103" t="s">
        <v>1</v>
      </c>
      <c r="N234" s="104" t="s">
        <v>42</v>
      </c>
      <c r="O234" s="37"/>
      <c r="P234" s="94">
        <f>O234*H234</f>
        <v>0</v>
      </c>
      <c r="Q234" s="94">
        <v>0</v>
      </c>
      <c r="R234" s="94">
        <f>Q234*H234</f>
        <v>0</v>
      </c>
      <c r="S234" s="94">
        <v>0</v>
      </c>
      <c r="T234" s="95">
        <f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96" t="s">
        <v>149</v>
      </c>
      <c r="AT234" s="96" t="s">
        <v>253</v>
      </c>
      <c r="AU234" s="96" t="s">
        <v>87</v>
      </c>
      <c r="AY234" s="14" t="s">
        <v>125</v>
      </c>
      <c r="BE234" s="97">
        <f>IF(N234="základní",J234,0)</f>
        <v>0</v>
      </c>
      <c r="BF234" s="97">
        <f>IF(N234="snížená",J234,0)</f>
        <v>0</v>
      </c>
      <c r="BG234" s="97">
        <f>IF(N234="zákl. přenesená",J234,0)</f>
        <v>0</v>
      </c>
      <c r="BH234" s="97">
        <f>IF(N234="sníž. přenesená",J234,0)</f>
        <v>0</v>
      </c>
      <c r="BI234" s="97">
        <f>IF(N234="nulová",J234,0)</f>
        <v>0</v>
      </c>
      <c r="BJ234" s="14" t="s">
        <v>85</v>
      </c>
      <c r="BK234" s="97">
        <f>ROUND(I234*H234,2)</f>
        <v>0</v>
      </c>
      <c r="BL234" s="14" t="s">
        <v>132</v>
      </c>
      <c r="BM234" s="96" t="s">
        <v>325</v>
      </c>
    </row>
    <row r="235" spans="1:65" s="2" customFormat="1" ht="11.25">
      <c r="A235" s="22"/>
      <c r="B235" s="127"/>
      <c r="C235" s="128"/>
      <c r="D235" s="183" t="s">
        <v>133</v>
      </c>
      <c r="E235" s="128"/>
      <c r="F235" s="184" t="s">
        <v>324</v>
      </c>
      <c r="G235" s="128"/>
      <c r="H235" s="128"/>
      <c r="I235" s="98"/>
      <c r="J235" s="128"/>
      <c r="K235" s="128"/>
      <c r="L235" s="23"/>
      <c r="M235" s="99"/>
      <c r="N235" s="100"/>
      <c r="O235" s="37"/>
      <c r="P235" s="37"/>
      <c r="Q235" s="37"/>
      <c r="R235" s="37"/>
      <c r="S235" s="37"/>
      <c r="T235" s="38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T235" s="14" t="s">
        <v>133</v>
      </c>
      <c r="AU235" s="14" t="s">
        <v>87</v>
      </c>
    </row>
    <row r="236" spans="1:65" s="12" customFormat="1" ht="22.9" customHeight="1">
      <c r="B236" s="173"/>
      <c r="C236" s="174"/>
      <c r="D236" s="175" t="s">
        <v>76</v>
      </c>
      <c r="E236" s="177" t="s">
        <v>174</v>
      </c>
      <c r="F236" s="177" t="s">
        <v>326</v>
      </c>
      <c r="G236" s="174"/>
      <c r="H236" s="174"/>
      <c r="I236" s="84"/>
      <c r="J236" s="205">
        <f>BK236</f>
        <v>0</v>
      </c>
      <c r="K236" s="174"/>
      <c r="L236" s="82"/>
      <c r="M236" s="85"/>
      <c r="N236" s="86"/>
      <c r="O236" s="86"/>
      <c r="P236" s="87">
        <f>SUM(P237:P246)</f>
        <v>0</v>
      </c>
      <c r="Q236" s="86"/>
      <c r="R236" s="87">
        <f>SUM(R237:R246)</f>
        <v>0</v>
      </c>
      <c r="S236" s="86"/>
      <c r="T236" s="88">
        <f>SUM(T237:T246)</f>
        <v>0</v>
      </c>
      <c r="AR236" s="83" t="s">
        <v>85</v>
      </c>
      <c r="AT236" s="89" t="s">
        <v>76</v>
      </c>
      <c r="AU236" s="89" t="s">
        <v>85</v>
      </c>
      <c r="AY236" s="83" t="s">
        <v>125</v>
      </c>
      <c r="BK236" s="90">
        <f>SUM(BK237:BK246)</f>
        <v>0</v>
      </c>
    </row>
    <row r="237" spans="1:65" s="2" customFormat="1" ht="24.2" customHeight="1">
      <c r="A237" s="22"/>
      <c r="B237" s="127"/>
      <c r="C237" s="178" t="s">
        <v>229</v>
      </c>
      <c r="D237" s="178" t="s">
        <v>127</v>
      </c>
      <c r="E237" s="179" t="s">
        <v>327</v>
      </c>
      <c r="F237" s="180" t="s">
        <v>328</v>
      </c>
      <c r="G237" s="181" t="s">
        <v>130</v>
      </c>
      <c r="H237" s="182">
        <v>2</v>
      </c>
      <c r="I237" s="91"/>
      <c r="J237" s="206">
        <f>ROUND(I237*H237,2)</f>
        <v>0</v>
      </c>
      <c r="K237" s="180" t="s">
        <v>131</v>
      </c>
      <c r="L237" s="23"/>
      <c r="M237" s="92" t="s">
        <v>1</v>
      </c>
      <c r="N237" s="93" t="s">
        <v>42</v>
      </c>
      <c r="O237" s="37"/>
      <c r="P237" s="94">
        <f>O237*H237</f>
        <v>0</v>
      </c>
      <c r="Q237" s="94">
        <v>0</v>
      </c>
      <c r="R237" s="94">
        <f>Q237*H237</f>
        <v>0</v>
      </c>
      <c r="S237" s="94">
        <v>0</v>
      </c>
      <c r="T237" s="95">
        <f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96" t="s">
        <v>132</v>
      </c>
      <c r="AT237" s="96" t="s">
        <v>127</v>
      </c>
      <c r="AU237" s="96" t="s">
        <v>87</v>
      </c>
      <c r="AY237" s="14" t="s">
        <v>125</v>
      </c>
      <c r="BE237" s="97">
        <f>IF(N237="základní",J237,0)</f>
        <v>0</v>
      </c>
      <c r="BF237" s="97">
        <f>IF(N237="snížená",J237,0)</f>
        <v>0</v>
      </c>
      <c r="BG237" s="97">
        <f>IF(N237="zákl. přenesená",J237,0)</f>
        <v>0</v>
      </c>
      <c r="BH237" s="97">
        <f>IF(N237="sníž. přenesená",J237,0)</f>
        <v>0</v>
      </c>
      <c r="BI237" s="97">
        <f>IF(N237="nulová",J237,0)</f>
        <v>0</v>
      </c>
      <c r="BJ237" s="14" t="s">
        <v>85</v>
      </c>
      <c r="BK237" s="97">
        <f>ROUND(I237*H237,2)</f>
        <v>0</v>
      </c>
      <c r="BL237" s="14" t="s">
        <v>132</v>
      </c>
      <c r="BM237" s="96" t="s">
        <v>329</v>
      </c>
    </row>
    <row r="238" spans="1:65" s="2" customFormat="1" ht="19.5">
      <c r="A238" s="22"/>
      <c r="B238" s="127"/>
      <c r="C238" s="128"/>
      <c r="D238" s="183" t="s">
        <v>133</v>
      </c>
      <c r="E238" s="128"/>
      <c r="F238" s="184" t="s">
        <v>330</v>
      </c>
      <c r="G238" s="128"/>
      <c r="H238" s="128"/>
      <c r="I238" s="98"/>
      <c r="J238" s="128"/>
      <c r="K238" s="128"/>
      <c r="L238" s="23"/>
      <c r="M238" s="99"/>
      <c r="N238" s="100"/>
      <c r="O238" s="37"/>
      <c r="P238" s="37"/>
      <c r="Q238" s="37"/>
      <c r="R238" s="37"/>
      <c r="S238" s="37"/>
      <c r="T238" s="38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T238" s="14" t="s">
        <v>133</v>
      </c>
      <c r="AU238" s="14" t="s">
        <v>87</v>
      </c>
    </row>
    <row r="239" spans="1:65" s="2" customFormat="1" ht="11.25">
      <c r="A239" s="22"/>
      <c r="B239" s="127"/>
      <c r="C239" s="128"/>
      <c r="D239" s="185" t="s">
        <v>135</v>
      </c>
      <c r="E239" s="128"/>
      <c r="F239" s="186" t="s">
        <v>331</v>
      </c>
      <c r="G239" s="128"/>
      <c r="H239" s="128"/>
      <c r="I239" s="98"/>
      <c r="J239" s="128"/>
      <c r="K239" s="128"/>
      <c r="L239" s="23"/>
      <c r="M239" s="99"/>
      <c r="N239" s="100"/>
      <c r="O239" s="37"/>
      <c r="P239" s="37"/>
      <c r="Q239" s="37"/>
      <c r="R239" s="37"/>
      <c r="S239" s="37"/>
      <c r="T239" s="38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T239" s="14" t="s">
        <v>135</v>
      </c>
      <c r="AU239" s="14" t="s">
        <v>87</v>
      </c>
    </row>
    <row r="240" spans="1:65" s="2" customFormat="1" ht="16.5" customHeight="1">
      <c r="A240" s="22"/>
      <c r="B240" s="127"/>
      <c r="C240" s="178" t="s">
        <v>332</v>
      </c>
      <c r="D240" s="178" t="s">
        <v>127</v>
      </c>
      <c r="E240" s="179" t="s">
        <v>333</v>
      </c>
      <c r="F240" s="180" t="s">
        <v>334</v>
      </c>
      <c r="G240" s="181" t="s">
        <v>273</v>
      </c>
      <c r="H240" s="182">
        <v>10</v>
      </c>
      <c r="I240" s="91"/>
      <c r="J240" s="206">
        <f>ROUND(I240*H240,2)</f>
        <v>0</v>
      </c>
      <c r="K240" s="180" t="s">
        <v>131</v>
      </c>
      <c r="L240" s="23"/>
      <c r="M240" s="92" t="s">
        <v>1</v>
      </c>
      <c r="N240" s="93" t="s">
        <v>42</v>
      </c>
      <c r="O240" s="37"/>
      <c r="P240" s="94">
        <f>O240*H240</f>
        <v>0</v>
      </c>
      <c r="Q240" s="94">
        <v>0</v>
      </c>
      <c r="R240" s="94">
        <f>Q240*H240</f>
        <v>0</v>
      </c>
      <c r="S240" s="94">
        <v>0</v>
      </c>
      <c r="T240" s="95">
        <f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96" t="s">
        <v>132</v>
      </c>
      <c r="AT240" s="96" t="s">
        <v>127</v>
      </c>
      <c r="AU240" s="96" t="s">
        <v>87</v>
      </c>
      <c r="AY240" s="14" t="s">
        <v>125</v>
      </c>
      <c r="BE240" s="97">
        <f>IF(N240="základní",J240,0)</f>
        <v>0</v>
      </c>
      <c r="BF240" s="97">
        <f>IF(N240="snížená",J240,0)</f>
        <v>0</v>
      </c>
      <c r="BG240" s="97">
        <f>IF(N240="zákl. přenesená",J240,0)</f>
        <v>0</v>
      </c>
      <c r="BH240" s="97">
        <f>IF(N240="sníž. přenesená",J240,0)</f>
        <v>0</v>
      </c>
      <c r="BI240" s="97">
        <f>IF(N240="nulová",J240,0)</f>
        <v>0</v>
      </c>
      <c r="BJ240" s="14" t="s">
        <v>85</v>
      </c>
      <c r="BK240" s="97">
        <f>ROUND(I240*H240,2)</f>
        <v>0</v>
      </c>
      <c r="BL240" s="14" t="s">
        <v>132</v>
      </c>
      <c r="BM240" s="96" t="s">
        <v>335</v>
      </c>
    </row>
    <row r="241" spans="1:65" s="2" customFormat="1" ht="19.5">
      <c r="A241" s="22"/>
      <c r="B241" s="127"/>
      <c r="C241" s="128"/>
      <c r="D241" s="183" t="s">
        <v>133</v>
      </c>
      <c r="E241" s="128"/>
      <c r="F241" s="184" t="s">
        <v>336</v>
      </c>
      <c r="G241" s="128"/>
      <c r="H241" s="128"/>
      <c r="I241" s="98"/>
      <c r="J241" s="128"/>
      <c r="K241" s="128"/>
      <c r="L241" s="23"/>
      <c r="M241" s="99"/>
      <c r="N241" s="100"/>
      <c r="O241" s="37"/>
      <c r="P241" s="37"/>
      <c r="Q241" s="37"/>
      <c r="R241" s="37"/>
      <c r="S241" s="37"/>
      <c r="T241" s="38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T241" s="14" t="s">
        <v>133</v>
      </c>
      <c r="AU241" s="14" t="s">
        <v>87</v>
      </c>
    </row>
    <row r="242" spans="1:65" s="2" customFormat="1" ht="11.25">
      <c r="A242" s="22"/>
      <c r="B242" s="127"/>
      <c r="C242" s="128"/>
      <c r="D242" s="185" t="s">
        <v>135</v>
      </c>
      <c r="E242" s="128"/>
      <c r="F242" s="186" t="s">
        <v>337</v>
      </c>
      <c r="G242" s="128"/>
      <c r="H242" s="128"/>
      <c r="I242" s="98"/>
      <c r="J242" s="128"/>
      <c r="K242" s="128"/>
      <c r="L242" s="23"/>
      <c r="M242" s="99"/>
      <c r="N242" s="100"/>
      <c r="O242" s="37"/>
      <c r="P242" s="37"/>
      <c r="Q242" s="37"/>
      <c r="R242" s="37"/>
      <c r="S242" s="37"/>
      <c r="T242" s="38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T242" s="14" t="s">
        <v>135</v>
      </c>
      <c r="AU242" s="14" t="s">
        <v>87</v>
      </c>
    </row>
    <row r="243" spans="1:65" s="2" customFormat="1" ht="16.5" customHeight="1">
      <c r="A243" s="22"/>
      <c r="B243" s="127"/>
      <c r="C243" s="178" t="s">
        <v>234</v>
      </c>
      <c r="D243" s="178" t="s">
        <v>127</v>
      </c>
      <c r="E243" s="179" t="s">
        <v>338</v>
      </c>
      <c r="F243" s="180" t="s">
        <v>339</v>
      </c>
      <c r="G243" s="181" t="s">
        <v>340</v>
      </c>
      <c r="H243" s="182">
        <v>12</v>
      </c>
      <c r="I243" s="91"/>
      <c r="J243" s="206">
        <f>ROUND(I243*H243,2)</f>
        <v>0</v>
      </c>
      <c r="K243" s="180" t="s">
        <v>1</v>
      </c>
      <c r="L243" s="23"/>
      <c r="M243" s="92" t="s">
        <v>1</v>
      </c>
      <c r="N243" s="93" t="s">
        <v>42</v>
      </c>
      <c r="O243" s="37"/>
      <c r="P243" s="94">
        <f>O243*H243</f>
        <v>0</v>
      </c>
      <c r="Q243" s="94">
        <v>0</v>
      </c>
      <c r="R243" s="94">
        <f>Q243*H243</f>
        <v>0</v>
      </c>
      <c r="S243" s="94">
        <v>0</v>
      </c>
      <c r="T243" s="95">
        <f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96" t="s">
        <v>132</v>
      </c>
      <c r="AT243" s="96" t="s">
        <v>127</v>
      </c>
      <c r="AU243" s="96" t="s">
        <v>87</v>
      </c>
      <c r="AY243" s="14" t="s">
        <v>125</v>
      </c>
      <c r="BE243" s="97">
        <f>IF(N243="základní",J243,0)</f>
        <v>0</v>
      </c>
      <c r="BF243" s="97">
        <f>IF(N243="snížená",J243,0)</f>
        <v>0</v>
      </c>
      <c r="BG243" s="97">
        <f>IF(N243="zákl. přenesená",J243,0)</f>
        <v>0</v>
      </c>
      <c r="BH243" s="97">
        <f>IF(N243="sníž. přenesená",J243,0)</f>
        <v>0</v>
      </c>
      <c r="BI243" s="97">
        <f>IF(N243="nulová",J243,0)</f>
        <v>0</v>
      </c>
      <c r="BJ243" s="14" t="s">
        <v>85</v>
      </c>
      <c r="BK243" s="97">
        <f>ROUND(I243*H243,2)</f>
        <v>0</v>
      </c>
      <c r="BL243" s="14" t="s">
        <v>132</v>
      </c>
      <c r="BM243" s="96" t="s">
        <v>341</v>
      </c>
    </row>
    <row r="244" spans="1:65" s="2" customFormat="1" ht="11.25">
      <c r="A244" s="22"/>
      <c r="B244" s="127"/>
      <c r="C244" s="128"/>
      <c r="D244" s="183" t="s">
        <v>133</v>
      </c>
      <c r="E244" s="128"/>
      <c r="F244" s="184" t="s">
        <v>339</v>
      </c>
      <c r="G244" s="128"/>
      <c r="H244" s="128"/>
      <c r="I244" s="98"/>
      <c r="J244" s="128"/>
      <c r="K244" s="128"/>
      <c r="L244" s="23"/>
      <c r="M244" s="99"/>
      <c r="N244" s="100"/>
      <c r="O244" s="37"/>
      <c r="P244" s="37"/>
      <c r="Q244" s="37"/>
      <c r="R244" s="37"/>
      <c r="S244" s="37"/>
      <c r="T244" s="38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T244" s="14" t="s">
        <v>133</v>
      </c>
      <c r="AU244" s="14" t="s">
        <v>87</v>
      </c>
    </row>
    <row r="245" spans="1:65" s="2" customFormat="1" ht="16.5" customHeight="1">
      <c r="A245" s="22"/>
      <c r="B245" s="127"/>
      <c r="C245" s="187" t="s">
        <v>342</v>
      </c>
      <c r="D245" s="187" t="s">
        <v>253</v>
      </c>
      <c r="E245" s="188" t="s">
        <v>343</v>
      </c>
      <c r="F245" s="189" t="s">
        <v>344</v>
      </c>
      <c r="G245" s="190" t="s">
        <v>130</v>
      </c>
      <c r="H245" s="191">
        <v>2</v>
      </c>
      <c r="I245" s="101"/>
      <c r="J245" s="207">
        <f>ROUND(I245*H245,2)</f>
        <v>0</v>
      </c>
      <c r="K245" s="189" t="s">
        <v>131</v>
      </c>
      <c r="L245" s="102"/>
      <c r="M245" s="103" t="s">
        <v>1</v>
      </c>
      <c r="N245" s="104" t="s">
        <v>42</v>
      </c>
      <c r="O245" s="37"/>
      <c r="P245" s="94">
        <f>O245*H245</f>
        <v>0</v>
      </c>
      <c r="Q245" s="94">
        <v>0</v>
      </c>
      <c r="R245" s="94">
        <f>Q245*H245</f>
        <v>0</v>
      </c>
      <c r="S245" s="94">
        <v>0</v>
      </c>
      <c r="T245" s="95">
        <f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96" t="s">
        <v>149</v>
      </c>
      <c r="AT245" s="96" t="s">
        <v>253</v>
      </c>
      <c r="AU245" s="96" t="s">
        <v>87</v>
      </c>
      <c r="AY245" s="14" t="s">
        <v>125</v>
      </c>
      <c r="BE245" s="97">
        <f>IF(N245="základní",J245,0)</f>
        <v>0</v>
      </c>
      <c r="BF245" s="97">
        <f>IF(N245="snížená",J245,0)</f>
        <v>0</v>
      </c>
      <c r="BG245" s="97">
        <f>IF(N245="zákl. přenesená",J245,0)</f>
        <v>0</v>
      </c>
      <c r="BH245" s="97">
        <f>IF(N245="sníž. přenesená",J245,0)</f>
        <v>0</v>
      </c>
      <c r="BI245" s="97">
        <f>IF(N245="nulová",J245,0)</f>
        <v>0</v>
      </c>
      <c r="BJ245" s="14" t="s">
        <v>85</v>
      </c>
      <c r="BK245" s="97">
        <f>ROUND(I245*H245,2)</f>
        <v>0</v>
      </c>
      <c r="BL245" s="14" t="s">
        <v>132</v>
      </c>
      <c r="BM245" s="96" t="s">
        <v>345</v>
      </c>
    </row>
    <row r="246" spans="1:65" s="2" customFormat="1" ht="11.25">
      <c r="A246" s="22"/>
      <c r="B246" s="127"/>
      <c r="C246" s="128"/>
      <c r="D246" s="183" t="s">
        <v>133</v>
      </c>
      <c r="E246" s="128"/>
      <c r="F246" s="184" t="s">
        <v>344</v>
      </c>
      <c r="G246" s="128"/>
      <c r="H246" s="128"/>
      <c r="I246" s="98"/>
      <c r="J246" s="128"/>
      <c r="K246" s="128"/>
      <c r="L246" s="23"/>
      <c r="M246" s="99"/>
      <c r="N246" s="100"/>
      <c r="O246" s="37"/>
      <c r="P246" s="37"/>
      <c r="Q246" s="37"/>
      <c r="R246" s="37"/>
      <c r="S246" s="37"/>
      <c r="T246" s="38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T246" s="14" t="s">
        <v>133</v>
      </c>
      <c r="AU246" s="14" t="s">
        <v>87</v>
      </c>
    </row>
    <row r="247" spans="1:65" s="12" customFormat="1" ht="22.9" customHeight="1">
      <c r="B247" s="173"/>
      <c r="C247" s="174"/>
      <c r="D247" s="175" t="s">
        <v>76</v>
      </c>
      <c r="E247" s="177" t="s">
        <v>346</v>
      </c>
      <c r="F247" s="177" t="s">
        <v>347</v>
      </c>
      <c r="G247" s="174"/>
      <c r="H247" s="174"/>
      <c r="I247" s="84"/>
      <c r="J247" s="205">
        <f>BK247</f>
        <v>0</v>
      </c>
      <c r="K247" s="174"/>
      <c r="L247" s="82"/>
      <c r="M247" s="85"/>
      <c r="N247" s="86"/>
      <c r="O247" s="86"/>
      <c r="P247" s="87">
        <f>SUM(P248:P258)</f>
        <v>0</v>
      </c>
      <c r="Q247" s="86"/>
      <c r="R247" s="87">
        <f>SUM(R248:R258)</f>
        <v>0</v>
      </c>
      <c r="S247" s="86"/>
      <c r="T247" s="88">
        <f>SUM(T248:T258)</f>
        <v>0</v>
      </c>
      <c r="AR247" s="83" t="s">
        <v>85</v>
      </c>
      <c r="AT247" s="89" t="s">
        <v>76</v>
      </c>
      <c r="AU247" s="89" t="s">
        <v>85</v>
      </c>
      <c r="AY247" s="83" t="s">
        <v>125</v>
      </c>
      <c r="BK247" s="90">
        <f>SUM(BK248:BK258)</f>
        <v>0</v>
      </c>
    </row>
    <row r="248" spans="1:65" s="2" customFormat="1" ht="24.2" customHeight="1">
      <c r="A248" s="22"/>
      <c r="B248" s="127"/>
      <c r="C248" s="178" t="s">
        <v>239</v>
      </c>
      <c r="D248" s="178" t="s">
        <v>127</v>
      </c>
      <c r="E248" s="179" t="s">
        <v>348</v>
      </c>
      <c r="F248" s="180" t="s">
        <v>349</v>
      </c>
      <c r="G248" s="181" t="s">
        <v>350</v>
      </c>
      <c r="H248" s="182">
        <v>247.11199999999999</v>
      </c>
      <c r="I248" s="91"/>
      <c r="J248" s="206">
        <f>ROUND(I248*H248,2)</f>
        <v>0</v>
      </c>
      <c r="K248" s="180" t="s">
        <v>131</v>
      </c>
      <c r="L248" s="23"/>
      <c r="M248" s="92" t="s">
        <v>1</v>
      </c>
      <c r="N248" s="93" t="s">
        <v>42</v>
      </c>
      <c r="O248" s="37"/>
      <c r="P248" s="94">
        <f>O248*H248</f>
        <v>0</v>
      </c>
      <c r="Q248" s="94">
        <v>0</v>
      </c>
      <c r="R248" s="94">
        <f>Q248*H248</f>
        <v>0</v>
      </c>
      <c r="S248" s="94">
        <v>0</v>
      </c>
      <c r="T248" s="95">
        <f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96" t="s">
        <v>132</v>
      </c>
      <c r="AT248" s="96" t="s">
        <v>127</v>
      </c>
      <c r="AU248" s="96" t="s">
        <v>87</v>
      </c>
      <c r="AY248" s="14" t="s">
        <v>125</v>
      </c>
      <c r="BE248" s="97">
        <f>IF(N248="základní",J248,0)</f>
        <v>0</v>
      </c>
      <c r="BF248" s="97">
        <f>IF(N248="snížená",J248,0)</f>
        <v>0</v>
      </c>
      <c r="BG248" s="97">
        <f>IF(N248="zákl. přenesená",J248,0)</f>
        <v>0</v>
      </c>
      <c r="BH248" s="97">
        <f>IF(N248="sníž. přenesená",J248,0)</f>
        <v>0</v>
      </c>
      <c r="BI248" s="97">
        <f>IF(N248="nulová",J248,0)</f>
        <v>0</v>
      </c>
      <c r="BJ248" s="14" t="s">
        <v>85</v>
      </c>
      <c r="BK248" s="97">
        <f>ROUND(I248*H248,2)</f>
        <v>0</v>
      </c>
      <c r="BL248" s="14" t="s">
        <v>132</v>
      </c>
      <c r="BM248" s="96" t="s">
        <v>351</v>
      </c>
    </row>
    <row r="249" spans="1:65" s="2" customFormat="1" ht="19.5">
      <c r="A249" s="22"/>
      <c r="B249" s="127"/>
      <c r="C249" s="128"/>
      <c r="D249" s="183" t="s">
        <v>133</v>
      </c>
      <c r="E249" s="128"/>
      <c r="F249" s="184" t="s">
        <v>352</v>
      </c>
      <c r="G249" s="128"/>
      <c r="H249" s="128"/>
      <c r="I249" s="98"/>
      <c r="J249" s="128"/>
      <c r="K249" s="128"/>
      <c r="L249" s="23"/>
      <c r="M249" s="99"/>
      <c r="N249" s="100"/>
      <c r="O249" s="37"/>
      <c r="P249" s="37"/>
      <c r="Q249" s="37"/>
      <c r="R249" s="37"/>
      <c r="S249" s="37"/>
      <c r="T249" s="38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T249" s="14" t="s">
        <v>133</v>
      </c>
      <c r="AU249" s="14" t="s">
        <v>87</v>
      </c>
    </row>
    <row r="250" spans="1:65" s="2" customFormat="1" ht="11.25">
      <c r="A250" s="22"/>
      <c r="B250" s="127"/>
      <c r="C250" s="128"/>
      <c r="D250" s="185" t="s">
        <v>135</v>
      </c>
      <c r="E250" s="128"/>
      <c r="F250" s="186" t="s">
        <v>353</v>
      </c>
      <c r="G250" s="128"/>
      <c r="H250" s="128"/>
      <c r="I250" s="98"/>
      <c r="J250" s="128"/>
      <c r="K250" s="128"/>
      <c r="L250" s="23"/>
      <c r="M250" s="99"/>
      <c r="N250" s="100"/>
      <c r="O250" s="37"/>
      <c r="P250" s="37"/>
      <c r="Q250" s="37"/>
      <c r="R250" s="37"/>
      <c r="S250" s="37"/>
      <c r="T250" s="38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T250" s="14" t="s">
        <v>135</v>
      </c>
      <c r="AU250" s="14" t="s">
        <v>87</v>
      </c>
    </row>
    <row r="251" spans="1:65" s="2" customFormat="1" ht="24.2" customHeight="1">
      <c r="A251" s="22"/>
      <c r="B251" s="127"/>
      <c r="C251" s="178" t="s">
        <v>354</v>
      </c>
      <c r="D251" s="178" t="s">
        <v>127</v>
      </c>
      <c r="E251" s="179" t="s">
        <v>355</v>
      </c>
      <c r="F251" s="180" t="s">
        <v>356</v>
      </c>
      <c r="G251" s="181" t="s">
        <v>350</v>
      </c>
      <c r="H251" s="182">
        <v>247.11199999999999</v>
      </c>
      <c r="I251" s="91"/>
      <c r="J251" s="206">
        <f>ROUND(I251*H251,2)</f>
        <v>0</v>
      </c>
      <c r="K251" s="180" t="s">
        <v>131</v>
      </c>
      <c r="L251" s="23"/>
      <c r="M251" s="92" t="s">
        <v>1</v>
      </c>
      <c r="N251" s="93" t="s">
        <v>42</v>
      </c>
      <c r="O251" s="37"/>
      <c r="P251" s="94">
        <f>O251*H251</f>
        <v>0</v>
      </c>
      <c r="Q251" s="94">
        <v>0</v>
      </c>
      <c r="R251" s="94">
        <f>Q251*H251</f>
        <v>0</v>
      </c>
      <c r="S251" s="94">
        <v>0</v>
      </c>
      <c r="T251" s="95">
        <f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96" t="s">
        <v>132</v>
      </c>
      <c r="AT251" s="96" t="s">
        <v>127</v>
      </c>
      <c r="AU251" s="96" t="s">
        <v>87</v>
      </c>
      <c r="AY251" s="14" t="s">
        <v>125</v>
      </c>
      <c r="BE251" s="97">
        <f>IF(N251="základní",J251,0)</f>
        <v>0</v>
      </c>
      <c r="BF251" s="97">
        <f>IF(N251="snížená",J251,0)</f>
        <v>0</v>
      </c>
      <c r="BG251" s="97">
        <f>IF(N251="zákl. přenesená",J251,0)</f>
        <v>0</v>
      </c>
      <c r="BH251" s="97">
        <f>IF(N251="sníž. přenesená",J251,0)</f>
        <v>0</v>
      </c>
      <c r="BI251" s="97">
        <f>IF(N251="nulová",J251,0)</f>
        <v>0</v>
      </c>
      <c r="BJ251" s="14" t="s">
        <v>85</v>
      </c>
      <c r="BK251" s="97">
        <f>ROUND(I251*H251,2)</f>
        <v>0</v>
      </c>
      <c r="BL251" s="14" t="s">
        <v>132</v>
      </c>
      <c r="BM251" s="96" t="s">
        <v>357</v>
      </c>
    </row>
    <row r="252" spans="1:65" s="2" customFormat="1" ht="29.25">
      <c r="A252" s="22"/>
      <c r="B252" s="127"/>
      <c r="C252" s="128"/>
      <c r="D252" s="183" t="s">
        <v>133</v>
      </c>
      <c r="E252" s="128"/>
      <c r="F252" s="184" t="s">
        <v>358</v>
      </c>
      <c r="G252" s="128"/>
      <c r="H252" s="128"/>
      <c r="I252" s="98"/>
      <c r="J252" s="128"/>
      <c r="K252" s="128"/>
      <c r="L252" s="23"/>
      <c r="M252" s="99"/>
      <c r="N252" s="100"/>
      <c r="O252" s="37"/>
      <c r="P252" s="37"/>
      <c r="Q252" s="37"/>
      <c r="R252" s="37"/>
      <c r="S252" s="37"/>
      <c r="T252" s="38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T252" s="14" t="s">
        <v>133</v>
      </c>
      <c r="AU252" s="14" t="s">
        <v>87</v>
      </c>
    </row>
    <row r="253" spans="1:65" s="2" customFormat="1" ht="11.25">
      <c r="A253" s="22"/>
      <c r="B253" s="127"/>
      <c r="C253" s="128"/>
      <c r="D253" s="185" t="s">
        <v>135</v>
      </c>
      <c r="E253" s="128"/>
      <c r="F253" s="186" t="s">
        <v>359</v>
      </c>
      <c r="G253" s="128"/>
      <c r="H253" s="128"/>
      <c r="I253" s="98"/>
      <c r="J253" s="128"/>
      <c r="K253" s="128"/>
      <c r="L253" s="23"/>
      <c r="M253" s="99"/>
      <c r="N253" s="100"/>
      <c r="O253" s="37"/>
      <c r="P253" s="37"/>
      <c r="Q253" s="37"/>
      <c r="R253" s="37"/>
      <c r="S253" s="37"/>
      <c r="T253" s="38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T253" s="14" t="s">
        <v>135</v>
      </c>
      <c r="AU253" s="14" t="s">
        <v>87</v>
      </c>
    </row>
    <row r="254" spans="1:65" s="2" customFormat="1" ht="24.2" customHeight="1">
      <c r="A254" s="22"/>
      <c r="B254" s="127"/>
      <c r="C254" s="178" t="s">
        <v>244</v>
      </c>
      <c r="D254" s="178" t="s">
        <v>127</v>
      </c>
      <c r="E254" s="179" t="s">
        <v>360</v>
      </c>
      <c r="F254" s="180" t="s">
        <v>361</v>
      </c>
      <c r="G254" s="181" t="s">
        <v>350</v>
      </c>
      <c r="H254" s="182">
        <v>247.11199999999999</v>
      </c>
      <c r="I254" s="91"/>
      <c r="J254" s="206">
        <f>ROUND(I254*H254,2)</f>
        <v>0</v>
      </c>
      <c r="K254" s="180" t="s">
        <v>131</v>
      </c>
      <c r="L254" s="23"/>
      <c r="M254" s="92" t="s">
        <v>1</v>
      </c>
      <c r="N254" s="93" t="s">
        <v>42</v>
      </c>
      <c r="O254" s="37"/>
      <c r="P254" s="94">
        <f>O254*H254</f>
        <v>0</v>
      </c>
      <c r="Q254" s="94">
        <v>0</v>
      </c>
      <c r="R254" s="94">
        <f>Q254*H254</f>
        <v>0</v>
      </c>
      <c r="S254" s="94">
        <v>0</v>
      </c>
      <c r="T254" s="95">
        <f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96" t="s">
        <v>132</v>
      </c>
      <c r="AT254" s="96" t="s">
        <v>127</v>
      </c>
      <c r="AU254" s="96" t="s">
        <v>87</v>
      </c>
      <c r="AY254" s="14" t="s">
        <v>125</v>
      </c>
      <c r="BE254" s="97">
        <f>IF(N254="základní",J254,0)</f>
        <v>0</v>
      </c>
      <c r="BF254" s="97">
        <f>IF(N254="snížená",J254,0)</f>
        <v>0</v>
      </c>
      <c r="BG254" s="97">
        <f>IF(N254="zákl. přenesená",J254,0)</f>
        <v>0</v>
      </c>
      <c r="BH254" s="97">
        <f>IF(N254="sníž. přenesená",J254,0)</f>
        <v>0</v>
      </c>
      <c r="BI254" s="97">
        <f>IF(N254="nulová",J254,0)</f>
        <v>0</v>
      </c>
      <c r="BJ254" s="14" t="s">
        <v>85</v>
      </c>
      <c r="BK254" s="97">
        <f>ROUND(I254*H254,2)</f>
        <v>0</v>
      </c>
      <c r="BL254" s="14" t="s">
        <v>132</v>
      </c>
      <c r="BM254" s="96" t="s">
        <v>362</v>
      </c>
    </row>
    <row r="255" spans="1:65" s="2" customFormat="1" ht="19.5">
      <c r="A255" s="22"/>
      <c r="B255" s="127"/>
      <c r="C255" s="128"/>
      <c r="D255" s="183" t="s">
        <v>133</v>
      </c>
      <c r="E255" s="128"/>
      <c r="F255" s="184" t="s">
        <v>363</v>
      </c>
      <c r="G255" s="128"/>
      <c r="H255" s="128"/>
      <c r="I255" s="98"/>
      <c r="J255" s="128"/>
      <c r="K255" s="128"/>
      <c r="L255" s="23"/>
      <c r="M255" s="99"/>
      <c r="N255" s="100"/>
      <c r="O255" s="37"/>
      <c r="P255" s="37"/>
      <c r="Q255" s="37"/>
      <c r="R255" s="37"/>
      <c r="S255" s="37"/>
      <c r="T255" s="38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T255" s="14" t="s">
        <v>133</v>
      </c>
      <c r="AU255" s="14" t="s">
        <v>87</v>
      </c>
    </row>
    <row r="256" spans="1:65" s="2" customFormat="1" ht="11.25">
      <c r="A256" s="22"/>
      <c r="B256" s="127"/>
      <c r="C256" s="128"/>
      <c r="D256" s="185" t="s">
        <v>135</v>
      </c>
      <c r="E256" s="128"/>
      <c r="F256" s="186" t="s">
        <v>364</v>
      </c>
      <c r="G256" s="128"/>
      <c r="H256" s="128"/>
      <c r="I256" s="98"/>
      <c r="J256" s="128"/>
      <c r="K256" s="128"/>
      <c r="L256" s="23"/>
      <c r="M256" s="99"/>
      <c r="N256" s="100"/>
      <c r="O256" s="37"/>
      <c r="P256" s="37"/>
      <c r="Q256" s="37"/>
      <c r="R256" s="37"/>
      <c r="S256" s="37"/>
      <c r="T256" s="38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T256" s="14" t="s">
        <v>135</v>
      </c>
      <c r="AU256" s="14" t="s">
        <v>87</v>
      </c>
    </row>
    <row r="257" spans="1:65" s="2" customFormat="1" ht="24.2" customHeight="1">
      <c r="A257" s="22"/>
      <c r="B257" s="127"/>
      <c r="C257" s="178" t="s">
        <v>365</v>
      </c>
      <c r="D257" s="178" t="s">
        <v>127</v>
      </c>
      <c r="E257" s="179" t="s">
        <v>366</v>
      </c>
      <c r="F257" s="180" t="s">
        <v>367</v>
      </c>
      <c r="G257" s="181" t="s">
        <v>350</v>
      </c>
      <c r="H257" s="182">
        <v>247.11199999999999</v>
      </c>
      <c r="I257" s="91"/>
      <c r="J257" s="206">
        <f>ROUND(I257*H257,2)</f>
        <v>0</v>
      </c>
      <c r="K257" s="180" t="s">
        <v>1</v>
      </c>
      <c r="L257" s="23"/>
      <c r="M257" s="92" t="s">
        <v>1</v>
      </c>
      <c r="N257" s="93" t="s">
        <v>42</v>
      </c>
      <c r="O257" s="37"/>
      <c r="P257" s="94">
        <f>O257*H257</f>
        <v>0</v>
      </c>
      <c r="Q257" s="94">
        <v>0</v>
      </c>
      <c r="R257" s="94">
        <f>Q257*H257</f>
        <v>0</v>
      </c>
      <c r="S257" s="94">
        <v>0</v>
      </c>
      <c r="T257" s="95">
        <f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96" t="s">
        <v>132</v>
      </c>
      <c r="AT257" s="96" t="s">
        <v>127</v>
      </c>
      <c r="AU257" s="96" t="s">
        <v>87</v>
      </c>
      <c r="AY257" s="14" t="s">
        <v>125</v>
      </c>
      <c r="BE257" s="97">
        <f>IF(N257="základní",J257,0)</f>
        <v>0</v>
      </c>
      <c r="BF257" s="97">
        <f>IF(N257="snížená",J257,0)</f>
        <v>0</v>
      </c>
      <c r="BG257" s="97">
        <f>IF(N257="zákl. přenesená",J257,0)</f>
        <v>0</v>
      </c>
      <c r="BH257" s="97">
        <f>IF(N257="sníž. přenesená",J257,0)</f>
        <v>0</v>
      </c>
      <c r="BI257" s="97">
        <f>IF(N257="nulová",J257,0)</f>
        <v>0</v>
      </c>
      <c r="BJ257" s="14" t="s">
        <v>85</v>
      </c>
      <c r="BK257" s="97">
        <f>ROUND(I257*H257,2)</f>
        <v>0</v>
      </c>
      <c r="BL257" s="14" t="s">
        <v>132</v>
      </c>
      <c r="BM257" s="96" t="s">
        <v>368</v>
      </c>
    </row>
    <row r="258" spans="1:65" s="2" customFormat="1" ht="19.5">
      <c r="A258" s="22"/>
      <c r="B258" s="127"/>
      <c r="C258" s="128"/>
      <c r="D258" s="183" t="s">
        <v>133</v>
      </c>
      <c r="E258" s="128"/>
      <c r="F258" s="184" t="s">
        <v>367</v>
      </c>
      <c r="G258" s="128"/>
      <c r="H258" s="128"/>
      <c r="I258" s="98"/>
      <c r="J258" s="128"/>
      <c r="K258" s="128"/>
      <c r="L258" s="23"/>
      <c r="M258" s="99"/>
      <c r="N258" s="100"/>
      <c r="O258" s="37"/>
      <c r="P258" s="37"/>
      <c r="Q258" s="37"/>
      <c r="R258" s="37"/>
      <c r="S258" s="37"/>
      <c r="T258" s="38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T258" s="14" t="s">
        <v>133</v>
      </c>
      <c r="AU258" s="14" t="s">
        <v>87</v>
      </c>
    </row>
    <row r="259" spans="1:65" s="12" customFormat="1" ht="22.9" customHeight="1">
      <c r="B259" s="173"/>
      <c r="C259" s="174"/>
      <c r="D259" s="175" t="s">
        <v>76</v>
      </c>
      <c r="E259" s="177" t="s">
        <v>369</v>
      </c>
      <c r="F259" s="177" t="s">
        <v>370</v>
      </c>
      <c r="G259" s="174"/>
      <c r="H259" s="174"/>
      <c r="I259" s="84"/>
      <c r="J259" s="205">
        <f>BK259</f>
        <v>0</v>
      </c>
      <c r="K259" s="174"/>
      <c r="L259" s="82"/>
      <c r="M259" s="85"/>
      <c r="N259" s="86"/>
      <c r="O259" s="86"/>
      <c r="P259" s="87">
        <f>SUM(P260:P262)</f>
        <v>0</v>
      </c>
      <c r="Q259" s="86"/>
      <c r="R259" s="87">
        <f>SUM(R260:R262)</f>
        <v>0</v>
      </c>
      <c r="S259" s="86"/>
      <c r="T259" s="88">
        <f>SUM(T260:T262)</f>
        <v>0</v>
      </c>
      <c r="AR259" s="83" t="s">
        <v>85</v>
      </c>
      <c r="AT259" s="89" t="s">
        <v>76</v>
      </c>
      <c r="AU259" s="89" t="s">
        <v>85</v>
      </c>
      <c r="AY259" s="83" t="s">
        <v>125</v>
      </c>
      <c r="BK259" s="90">
        <f>SUM(BK260:BK262)</f>
        <v>0</v>
      </c>
    </row>
    <row r="260" spans="1:65" s="2" customFormat="1" ht="33" customHeight="1">
      <c r="A260" s="22"/>
      <c r="B260" s="127"/>
      <c r="C260" s="178" t="s">
        <v>250</v>
      </c>
      <c r="D260" s="178" t="s">
        <v>127</v>
      </c>
      <c r="E260" s="179" t="s">
        <v>371</v>
      </c>
      <c r="F260" s="180" t="s">
        <v>372</v>
      </c>
      <c r="G260" s="181" t="s">
        <v>350</v>
      </c>
      <c r="H260" s="182">
        <v>262.82100000000003</v>
      </c>
      <c r="I260" s="91"/>
      <c r="J260" s="206">
        <f>ROUND(I260*H260,2)</f>
        <v>0</v>
      </c>
      <c r="K260" s="180" t="s">
        <v>131</v>
      </c>
      <c r="L260" s="23"/>
      <c r="M260" s="92" t="s">
        <v>1</v>
      </c>
      <c r="N260" s="93" t="s">
        <v>42</v>
      </c>
      <c r="O260" s="37"/>
      <c r="P260" s="94">
        <f>O260*H260</f>
        <v>0</v>
      </c>
      <c r="Q260" s="94">
        <v>0</v>
      </c>
      <c r="R260" s="94">
        <f>Q260*H260</f>
        <v>0</v>
      </c>
      <c r="S260" s="94">
        <v>0</v>
      </c>
      <c r="T260" s="95">
        <f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96" t="s">
        <v>132</v>
      </c>
      <c r="AT260" s="96" t="s">
        <v>127</v>
      </c>
      <c r="AU260" s="96" t="s">
        <v>87</v>
      </c>
      <c r="AY260" s="14" t="s">
        <v>125</v>
      </c>
      <c r="BE260" s="97">
        <f>IF(N260="základní",J260,0)</f>
        <v>0</v>
      </c>
      <c r="BF260" s="97">
        <f>IF(N260="snížená",J260,0)</f>
        <v>0</v>
      </c>
      <c r="BG260" s="97">
        <f>IF(N260="zákl. přenesená",J260,0)</f>
        <v>0</v>
      </c>
      <c r="BH260" s="97">
        <f>IF(N260="sníž. přenesená",J260,0)</f>
        <v>0</v>
      </c>
      <c r="BI260" s="97">
        <f>IF(N260="nulová",J260,0)</f>
        <v>0</v>
      </c>
      <c r="BJ260" s="14" t="s">
        <v>85</v>
      </c>
      <c r="BK260" s="97">
        <f>ROUND(I260*H260,2)</f>
        <v>0</v>
      </c>
      <c r="BL260" s="14" t="s">
        <v>132</v>
      </c>
      <c r="BM260" s="96" t="s">
        <v>373</v>
      </c>
    </row>
    <row r="261" spans="1:65" s="2" customFormat="1" ht="29.25">
      <c r="A261" s="22"/>
      <c r="B261" s="127"/>
      <c r="C261" s="128"/>
      <c r="D261" s="183" t="s">
        <v>133</v>
      </c>
      <c r="E261" s="128"/>
      <c r="F261" s="184" t="s">
        <v>374</v>
      </c>
      <c r="G261" s="128"/>
      <c r="H261" s="128"/>
      <c r="I261" s="98"/>
      <c r="J261" s="128"/>
      <c r="K261" s="128"/>
      <c r="L261" s="23"/>
      <c r="M261" s="99"/>
      <c r="N261" s="100"/>
      <c r="O261" s="37"/>
      <c r="P261" s="37"/>
      <c r="Q261" s="37"/>
      <c r="R261" s="37"/>
      <c r="S261" s="37"/>
      <c r="T261" s="38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T261" s="14" t="s">
        <v>133</v>
      </c>
      <c r="AU261" s="14" t="s">
        <v>87</v>
      </c>
    </row>
    <row r="262" spans="1:65" s="2" customFormat="1" ht="11.25">
      <c r="A262" s="22"/>
      <c r="B262" s="127"/>
      <c r="C262" s="128"/>
      <c r="D262" s="185" t="s">
        <v>135</v>
      </c>
      <c r="E262" s="128"/>
      <c r="F262" s="186" t="s">
        <v>375</v>
      </c>
      <c r="G262" s="128"/>
      <c r="H262" s="128"/>
      <c r="I262" s="98"/>
      <c r="J262" s="128"/>
      <c r="K262" s="128"/>
      <c r="L262" s="23"/>
      <c r="M262" s="105"/>
      <c r="N262" s="106"/>
      <c r="O262" s="107"/>
      <c r="P262" s="107"/>
      <c r="Q262" s="107"/>
      <c r="R262" s="107"/>
      <c r="S262" s="107"/>
      <c r="T262" s="108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T262" s="14" t="s">
        <v>135</v>
      </c>
      <c r="AU262" s="14" t="s">
        <v>87</v>
      </c>
    </row>
    <row r="263" spans="1:65" s="2" customFormat="1" ht="6.95" customHeight="1">
      <c r="A263" s="22"/>
      <c r="B263" s="155"/>
      <c r="C263" s="156"/>
      <c r="D263" s="156"/>
      <c r="E263" s="156"/>
      <c r="F263" s="156"/>
      <c r="G263" s="156"/>
      <c r="H263" s="156"/>
      <c r="I263" s="31"/>
      <c r="J263" s="156"/>
      <c r="K263" s="156"/>
      <c r="L263" s="23"/>
      <c r="M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</row>
  </sheetData>
  <sheetProtection algorithmName="SHA-512" hashValue="jsUTJzaRRXMrnn2LbR/aY9SSaT5J3MjAdmoIjsZU3TeuyzZMpM7dEplbUYCQ/X/sudI7ZOn81hhmqa5rUW2l3g==" saltValue="gm3rYoRqQ9ONqSpADPAuZg==" spinCount="100000" sheet="1" formatCells="0" formatColumns="0" formatRows="0" insertColumns="0" insertRows="0" insertHyperlinks="0" deleteColumns="0" deleteRows="0" sort="0" autoFilter="0" pivotTables="0"/>
  <autoFilter ref="C123:K262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9" r:id="rId1" xr:uid="{00000000-0004-0000-0100-000000000000}"/>
    <hyperlink ref="F132" r:id="rId2" xr:uid="{00000000-0004-0000-0100-000001000000}"/>
    <hyperlink ref="F135" r:id="rId3" xr:uid="{00000000-0004-0000-0100-000002000000}"/>
    <hyperlink ref="F138" r:id="rId4" xr:uid="{00000000-0004-0000-0100-000003000000}"/>
    <hyperlink ref="F141" r:id="rId5" xr:uid="{00000000-0004-0000-0100-000004000000}"/>
    <hyperlink ref="F144" r:id="rId6" xr:uid="{00000000-0004-0000-0100-000005000000}"/>
    <hyperlink ref="F147" r:id="rId7" xr:uid="{00000000-0004-0000-0100-000006000000}"/>
    <hyperlink ref="F150" r:id="rId8" xr:uid="{00000000-0004-0000-0100-000007000000}"/>
    <hyperlink ref="F153" r:id="rId9" xr:uid="{00000000-0004-0000-0100-000008000000}"/>
    <hyperlink ref="F156" r:id="rId10" xr:uid="{00000000-0004-0000-0100-000009000000}"/>
    <hyperlink ref="F159" r:id="rId11" xr:uid="{00000000-0004-0000-0100-00000A000000}"/>
    <hyperlink ref="F162" r:id="rId12" xr:uid="{00000000-0004-0000-0100-00000B000000}"/>
    <hyperlink ref="F167" r:id="rId13" xr:uid="{00000000-0004-0000-0100-00000C000000}"/>
    <hyperlink ref="F172" r:id="rId14" xr:uid="{00000000-0004-0000-0100-00000D000000}"/>
    <hyperlink ref="F175" r:id="rId15" xr:uid="{00000000-0004-0000-0100-00000E000000}"/>
    <hyperlink ref="F178" r:id="rId16" xr:uid="{00000000-0004-0000-0100-00000F000000}"/>
    <hyperlink ref="F181" r:id="rId17" xr:uid="{00000000-0004-0000-0100-000010000000}"/>
    <hyperlink ref="F184" r:id="rId18" xr:uid="{00000000-0004-0000-0100-000011000000}"/>
    <hyperlink ref="F187" r:id="rId19" xr:uid="{00000000-0004-0000-0100-000012000000}"/>
    <hyperlink ref="F190" r:id="rId20" xr:uid="{00000000-0004-0000-0100-000013000000}"/>
    <hyperlink ref="F193" r:id="rId21" xr:uid="{00000000-0004-0000-0100-000014000000}"/>
    <hyperlink ref="F198" r:id="rId22" xr:uid="{00000000-0004-0000-0100-000015000000}"/>
    <hyperlink ref="F201" r:id="rId23" xr:uid="{00000000-0004-0000-0100-000016000000}"/>
    <hyperlink ref="F205" r:id="rId24" xr:uid="{00000000-0004-0000-0100-000017000000}"/>
    <hyperlink ref="F209" r:id="rId25" xr:uid="{00000000-0004-0000-0100-000018000000}"/>
    <hyperlink ref="F212" r:id="rId26" xr:uid="{00000000-0004-0000-0100-000019000000}"/>
    <hyperlink ref="F215" r:id="rId27" xr:uid="{00000000-0004-0000-0100-00001A000000}"/>
    <hyperlink ref="F218" r:id="rId28" xr:uid="{00000000-0004-0000-0100-00001B000000}"/>
    <hyperlink ref="F221" r:id="rId29" xr:uid="{00000000-0004-0000-0100-00001C000000}"/>
    <hyperlink ref="F224" r:id="rId30" xr:uid="{00000000-0004-0000-0100-00001D000000}"/>
    <hyperlink ref="F227" r:id="rId31" xr:uid="{00000000-0004-0000-0100-00001E000000}"/>
    <hyperlink ref="F230" r:id="rId32" xr:uid="{00000000-0004-0000-0100-00001F000000}"/>
    <hyperlink ref="F239" r:id="rId33" xr:uid="{00000000-0004-0000-0100-000020000000}"/>
    <hyperlink ref="F242" r:id="rId34" xr:uid="{00000000-0004-0000-0100-000021000000}"/>
    <hyperlink ref="F250" r:id="rId35" xr:uid="{00000000-0004-0000-0100-000022000000}"/>
    <hyperlink ref="F253" r:id="rId36" xr:uid="{00000000-0004-0000-0100-000023000000}"/>
    <hyperlink ref="F256" r:id="rId37" xr:uid="{00000000-0004-0000-0100-000024000000}"/>
    <hyperlink ref="F262" r:id="rId38" xr:uid="{00000000-0004-0000-0100-000025000000}"/>
  </hyperlinks>
  <pageMargins left="0.39374999999999999" right="0.39374999999999999" top="0.39374999999999999" bottom="0.39374999999999999" header="0" footer="0"/>
  <pageSetup paperSize="9" fitToHeight="100" orientation="portrait" blackAndWhite="1" r:id="rId39"/>
  <headerFooter>
    <oddFooter>&amp;CStrana &amp;P z &amp;N</oddFooter>
  </headerFooter>
  <drawing r:id="rId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5"/>
  <sheetViews>
    <sheetView showGridLines="0" topLeftCell="A77" workbookViewId="0">
      <selection activeCell="I129" sqref="I129"/>
    </sheetView>
  </sheetViews>
  <sheetFormatPr defaultRowHeight="15"/>
  <cols>
    <col min="1" max="1" width="8.33203125" style="1" customWidth="1"/>
    <col min="2" max="2" width="1.1640625" style="119" customWidth="1"/>
    <col min="3" max="3" width="4.1640625" style="119" customWidth="1"/>
    <col min="4" max="4" width="4.33203125" style="119" customWidth="1"/>
    <col min="5" max="5" width="17.1640625" style="119" customWidth="1"/>
    <col min="6" max="6" width="50.83203125" style="119" customWidth="1"/>
    <col min="7" max="7" width="7.5" style="119" customWidth="1"/>
    <col min="8" max="8" width="14" style="119" customWidth="1"/>
    <col min="9" max="9" width="15.83203125" style="1" customWidth="1"/>
    <col min="10" max="11" width="22.33203125" style="11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B2" s="119"/>
      <c r="C2" s="119"/>
      <c r="D2" s="119"/>
      <c r="E2" s="119"/>
      <c r="F2" s="119"/>
      <c r="G2" s="119"/>
      <c r="H2" s="119"/>
      <c r="J2" s="119"/>
      <c r="K2" s="119"/>
      <c r="L2" s="118" t="s">
        <v>5</v>
      </c>
      <c r="M2" s="112"/>
      <c r="N2" s="112"/>
      <c r="O2" s="112"/>
      <c r="P2" s="112"/>
      <c r="Q2" s="112"/>
      <c r="R2" s="112"/>
      <c r="S2" s="112"/>
      <c r="T2" s="112"/>
      <c r="U2" s="112"/>
      <c r="V2" s="112"/>
      <c r="AT2" s="14" t="s">
        <v>90</v>
      </c>
    </row>
    <row r="3" spans="1:46" s="1" customFormat="1" ht="6.95" customHeight="1">
      <c r="B3" s="120"/>
      <c r="C3" s="121"/>
      <c r="D3" s="121"/>
      <c r="E3" s="121"/>
      <c r="F3" s="121"/>
      <c r="G3" s="121"/>
      <c r="H3" s="121"/>
      <c r="I3" s="15"/>
      <c r="J3" s="121"/>
      <c r="K3" s="121"/>
      <c r="L3" s="16"/>
      <c r="AT3" s="14" t="s">
        <v>87</v>
      </c>
    </row>
    <row r="4" spans="1:46" s="1" customFormat="1" ht="24.95" customHeight="1">
      <c r="B4" s="122"/>
      <c r="C4" s="119"/>
      <c r="D4" s="123" t="s">
        <v>94</v>
      </c>
      <c r="E4" s="119"/>
      <c r="F4" s="119"/>
      <c r="G4" s="119"/>
      <c r="H4" s="119"/>
      <c r="J4" s="119"/>
      <c r="K4" s="119"/>
      <c r="L4" s="16"/>
      <c r="M4" s="67" t="s">
        <v>10</v>
      </c>
      <c r="AT4" s="14" t="s">
        <v>3</v>
      </c>
    </row>
    <row r="5" spans="1:46" s="1" customFormat="1" ht="6.95" customHeight="1">
      <c r="B5" s="122"/>
      <c r="C5" s="119"/>
      <c r="D5" s="119"/>
      <c r="E5" s="119"/>
      <c r="F5" s="119"/>
      <c r="G5" s="119"/>
      <c r="H5" s="119"/>
      <c r="J5" s="119"/>
      <c r="K5" s="119"/>
      <c r="L5" s="16"/>
    </row>
    <row r="6" spans="1:46" s="1" customFormat="1" ht="12" customHeight="1">
      <c r="B6" s="122"/>
      <c r="C6" s="119"/>
      <c r="D6" s="124" t="s">
        <v>16</v>
      </c>
      <c r="E6" s="119"/>
      <c r="F6" s="119"/>
      <c r="G6" s="119"/>
      <c r="H6" s="119"/>
      <c r="J6" s="119"/>
      <c r="K6" s="119"/>
      <c r="L6" s="16"/>
    </row>
    <row r="7" spans="1:46" s="1" customFormat="1" ht="16.5" customHeight="1">
      <c r="B7" s="122"/>
      <c r="C7" s="119"/>
      <c r="D7" s="119"/>
      <c r="E7" s="125" t="str">
        <f>'Rekapitulace stavby'!K6</f>
        <v>Polní cesta RCH2 -  KoPÚ Vitějovice</v>
      </c>
      <c r="F7" s="126"/>
      <c r="G7" s="126"/>
      <c r="H7" s="126"/>
      <c r="J7" s="119"/>
      <c r="K7" s="119"/>
      <c r="L7" s="16"/>
    </row>
    <row r="8" spans="1:46" s="2" customFormat="1" ht="12" customHeight="1">
      <c r="A8" s="22"/>
      <c r="B8" s="127"/>
      <c r="C8" s="128"/>
      <c r="D8" s="124" t="s">
        <v>95</v>
      </c>
      <c r="E8" s="128"/>
      <c r="F8" s="128"/>
      <c r="G8" s="128"/>
      <c r="H8" s="128"/>
      <c r="I8" s="22"/>
      <c r="J8" s="128"/>
      <c r="K8" s="128"/>
      <c r="L8" s="28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pans="1:46" s="2" customFormat="1" ht="16.5" customHeight="1">
      <c r="A9" s="22"/>
      <c r="B9" s="127"/>
      <c r="C9" s="128"/>
      <c r="D9" s="128"/>
      <c r="E9" s="129" t="s">
        <v>376</v>
      </c>
      <c r="F9" s="130"/>
      <c r="G9" s="130"/>
      <c r="H9" s="130"/>
      <c r="I9" s="22"/>
      <c r="J9" s="128"/>
      <c r="K9" s="128"/>
      <c r="L9" s="28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46" s="2" customFormat="1" ht="11.25">
      <c r="A10" s="22"/>
      <c r="B10" s="127"/>
      <c r="C10" s="128"/>
      <c r="D10" s="128"/>
      <c r="E10" s="128"/>
      <c r="F10" s="128"/>
      <c r="G10" s="128"/>
      <c r="H10" s="128"/>
      <c r="I10" s="22"/>
      <c r="J10" s="128"/>
      <c r="K10" s="128"/>
      <c r="L10" s="28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1:46" s="2" customFormat="1" ht="12" customHeight="1">
      <c r="A11" s="22"/>
      <c r="B11" s="127"/>
      <c r="C11" s="128"/>
      <c r="D11" s="124" t="s">
        <v>18</v>
      </c>
      <c r="E11" s="128"/>
      <c r="F11" s="131" t="s">
        <v>1</v>
      </c>
      <c r="G11" s="128"/>
      <c r="H11" s="128"/>
      <c r="I11" s="19" t="s">
        <v>19</v>
      </c>
      <c r="J11" s="131" t="s">
        <v>1</v>
      </c>
      <c r="K11" s="128"/>
      <c r="L11" s="28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46" s="2" customFormat="1" ht="12" customHeight="1">
      <c r="A12" s="22"/>
      <c r="B12" s="127"/>
      <c r="C12" s="128"/>
      <c r="D12" s="124" t="s">
        <v>20</v>
      </c>
      <c r="E12" s="128"/>
      <c r="F12" s="131" t="s">
        <v>34</v>
      </c>
      <c r="G12" s="128"/>
      <c r="H12" s="128"/>
      <c r="I12" s="19" t="s">
        <v>22</v>
      </c>
      <c r="J12" s="192" t="str">
        <f>'Rekapitulace stavby'!AN8</f>
        <v>4. 4. 2023</v>
      </c>
      <c r="K12" s="128"/>
      <c r="L12" s="28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46" s="2" customFormat="1" ht="10.9" customHeight="1">
      <c r="A13" s="22"/>
      <c r="B13" s="127"/>
      <c r="C13" s="128"/>
      <c r="D13" s="128"/>
      <c r="E13" s="128"/>
      <c r="F13" s="128"/>
      <c r="G13" s="128"/>
      <c r="H13" s="128"/>
      <c r="I13" s="22"/>
      <c r="J13" s="128"/>
      <c r="K13" s="128"/>
      <c r="L13" s="28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46" s="2" customFormat="1" ht="12" customHeight="1">
      <c r="A14" s="22"/>
      <c r="B14" s="127"/>
      <c r="C14" s="128"/>
      <c r="D14" s="124" t="s">
        <v>24</v>
      </c>
      <c r="E14" s="128"/>
      <c r="F14" s="128"/>
      <c r="G14" s="128"/>
      <c r="H14" s="128"/>
      <c r="I14" s="19" t="s">
        <v>25</v>
      </c>
      <c r="J14" s="131" t="str">
        <f>IF('Rekapitulace stavby'!AN10="","",'Rekapitulace stavby'!AN10)</f>
        <v>01312774</v>
      </c>
      <c r="K14" s="128"/>
      <c r="L14" s="28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pans="1:46" s="2" customFormat="1" ht="18" customHeight="1">
      <c r="A15" s="22"/>
      <c r="B15" s="127"/>
      <c r="C15" s="128"/>
      <c r="D15" s="128"/>
      <c r="E15" s="131" t="str">
        <f>IF('Rekapitulace stavby'!E11="","",'Rekapitulace stavby'!E11)</f>
        <v>SPÚ, Pobočka Prachatice</v>
      </c>
      <c r="F15" s="128"/>
      <c r="G15" s="128"/>
      <c r="H15" s="128"/>
      <c r="I15" s="19" t="s">
        <v>28</v>
      </c>
      <c r="J15" s="131" t="str">
        <f>IF('Rekapitulace stavby'!AN11="","",'Rekapitulace stavby'!AN11)</f>
        <v/>
      </c>
      <c r="K15" s="128"/>
      <c r="L15" s="28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1:46" s="2" customFormat="1" ht="6.95" customHeight="1">
      <c r="A16" s="22"/>
      <c r="B16" s="127"/>
      <c r="C16" s="128"/>
      <c r="D16" s="128"/>
      <c r="E16" s="128"/>
      <c r="F16" s="128"/>
      <c r="G16" s="128"/>
      <c r="H16" s="128"/>
      <c r="I16" s="22"/>
      <c r="J16" s="128"/>
      <c r="K16" s="128"/>
      <c r="L16" s="28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s="2" customFormat="1" ht="12" customHeight="1">
      <c r="A17" s="22"/>
      <c r="B17" s="127"/>
      <c r="C17" s="128"/>
      <c r="D17" s="124" t="s">
        <v>29</v>
      </c>
      <c r="E17" s="128"/>
      <c r="F17" s="128"/>
      <c r="G17" s="128"/>
      <c r="H17" s="128"/>
      <c r="I17" s="19" t="s">
        <v>25</v>
      </c>
      <c r="J17" s="193">
        <f>'Rekapitulace stavby'!AN13</f>
        <v>0</v>
      </c>
      <c r="K17" s="128"/>
      <c r="L17" s="28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1:31" s="2" customFormat="1" ht="18" customHeight="1">
      <c r="A18" s="22"/>
      <c r="B18" s="127"/>
      <c r="C18" s="128"/>
      <c r="D18" s="128"/>
      <c r="E18" s="132">
        <f>'Rekapitulace stavby'!E14</f>
        <v>0</v>
      </c>
      <c r="F18" s="133"/>
      <c r="G18" s="133"/>
      <c r="H18" s="133"/>
      <c r="I18" s="19" t="s">
        <v>28</v>
      </c>
      <c r="J18" s="193">
        <f>'Rekapitulace stavby'!AN14</f>
        <v>0</v>
      </c>
      <c r="K18" s="128"/>
      <c r="L18" s="28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s="2" customFormat="1" ht="6.95" customHeight="1">
      <c r="A19" s="22"/>
      <c r="B19" s="127"/>
      <c r="C19" s="128"/>
      <c r="D19" s="128"/>
      <c r="E19" s="128"/>
      <c r="F19" s="128"/>
      <c r="G19" s="128"/>
      <c r="H19" s="128"/>
      <c r="I19" s="22"/>
      <c r="J19" s="128"/>
      <c r="K19" s="128"/>
      <c r="L19" s="28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s="2" customFormat="1" ht="12" customHeight="1">
      <c r="A20" s="22"/>
      <c r="B20" s="127"/>
      <c r="C20" s="128"/>
      <c r="D20" s="124" t="s">
        <v>30</v>
      </c>
      <c r="E20" s="128"/>
      <c r="F20" s="128"/>
      <c r="G20" s="128"/>
      <c r="H20" s="128"/>
      <c r="I20" s="19" t="s">
        <v>25</v>
      </c>
      <c r="J20" s="131" t="str">
        <f>IF('Rekapitulace stavby'!AN16="","",'Rekapitulace stavby'!AN16)</f>
        <v>27724905</v>
      </c>
      <c r="K20" s="128"/>
      <c r="L20" s="28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s="2" customFormat="1" ht="18" customHeight="1">
      <c r="A21" s="22"/>
      <c r="B21" s="127"/>
      <c r="C21" s="128"/>
      <c r="D21" s="128"/>
      <c r="E21" s="131" t="str">
        <f>IF('Rekapitulace stavby'!E17="","",'Rekapitulace stavby'!E17)</f>
        <v>Vodohospodářský atelier s. r. o.</v>
      </c>
      <c r="F21" s="128"/>
      <c r="G21" s="128"/>
      <c r="H21" s="128"/>
      <c r="I21" s="19" t="s">
        <v>28</v>
      </c>
      <c r="J21" s="131" t="str">
        <f>IF('Rekapitulace stavby'!AN17="","",'Rekapitulace stavby'!AN17)</f>
        <v/>
      </c>
      <c r="K21" s="128"/>
      <c r="L21" s="28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s="2" customFormat="1" ht="6.95" customHeight="1">
      <c r="A22" s="22"/>
      <c r="B22" s="127"/>
      <c r="C22" s="128"/>
      <c r="D22" s="128"/>
      <c r="E22" s="128"/>
      <c r="F22" s="128"/>
      <c r="G22" s="128"/>
      <c r="H22" s="128"/>
      <c r="I22" s="22"/>
      <c r="J22" s="128"/>
      <c r="K22" s="128"/>
      <c r="L22" s="28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s="2" customFormat="1" ht="12" customHeight="1">
      <c r="A23" s="22"/>
      <c r="B23" s="127"/>
      <c r="C23" s="128"/>
      <c r="D23" s="124" t="s">
        <v>33</v>
      </c>
      <c r="E23" s="128"/>
      <c r="F23" s="128"/>
      <c r="G23" s="128"/>
      <c r="H23" s="128"/>
      <c r="I23" s="19" t="s">
        <v>25</v>
      </c>
      <c r="J23" s="131" t="str">
        <f>IF('Rekapitulace stavby'!AN19="","",'Rekapitulace stavby'!AN19)</f>
        <v/>
      </c>
      <c r="K23" s="128"/>
      <c r="L23" s="28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s="2" customFormat="1" ht="18" customHeight="1">
      <c r="A24" s="22"/>
      <c r="B24" s="127"/>
      <c r="C24" s="128"/>
      <c r="D24" s="128"/>
      <c r="E24" s="131" t="str">
        <f>IF('Rekapitulace stavby'!E20="","",'Rekapitulace stavby'!E20)</f>
        <v xml:space="preserve"> </v>
      </c>
      <c r="F24" s="128"/>
      <c r="G24" s="128"/>
      <c r="H24" s="128"/>
      <c r="I24" s="19" t="s">
        <v>28</v>
      </c>
      <c r="J24" s="131" t="str">
        <f>IF('Rekapitulace stavby'!AN20="","",'Rekapitulace stavby'!AN20)</f>
        <v/>
      </c>
      <c r="K24" s="128"/>
      <c r="L24" s="28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s="2" customFormat="1" ht="6.95" customHeight="1">
      <c r="A25" s="22"/>
      <c r="B25" s="127"/>
      <c r="C25" s="128"/>
      <c r="D25" s="128"/>
      <c r="E25" s="128"/>
      <c r="F25" s="128"/>
      <c r="G25" s="128"/>
      <c r="H25" s="128"/>
      <c r="I25" s="22"/>
      <c r="J25" s="128"/>
      <c r="K25" s="128"/>
      <c r="L25" s="28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s="2" customFormat="1" ht="12" customHeight="1">
      <c r="A26" s="22"/>
      <c r="B26" s="127"/>
      <c r="C26" s="128"/>
      <c r="D26" s="124" t="s">
        <v>36</v>
      </c>
      <c r="E26" s="128"/>
      <c r="F26" s="128"/>
      <c r="G26" s="128"/>
      <c r="H26" s="128"/>
      <c r="I26" s="22"/>
      <c r="J26" s="128"/>
      <c r="K26" s="128"/>
      <c r="L26" s="28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s="8" customFormat="1" ht="16.5" customHeight="1">
      <c r="A27" s="68"/>
      <c r="B27" s="134"/>
      <c r="C27" s="135"/>
      <c r="D27" s="135"/>
      <c r="E27" s="136" t="s">
        <v>1</v>
      </c>
      <c r="F27" s="136"/>
      <c r="G27" s="136"/>
      <c r="H27" s="136"/>
      <c r="I27" s="68"/>
      <c r="J27" s="135"/>
      <c r="K27" s="135"/>
      <c r="L27" s="69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</row>
    <row r="28" spans="1:31" s="2" customFormat="1" ht="6.95" customHeight="1">
      <c r="A28" s="22"/>
      <c r="B28" s="127"/>
      <c r="C28" s="128"/>
      <c r="D28" s="128"/>
      <c r="E28" s="128"/>
      <c r="F28" s="128"/>
      <c r="G28" s="128"/>
      <c r="H28" s="128"/>
      <c r="I28" s="22"/>
      <c r="J28" s="128"/>
      <c r="K28" s="128"/>
      <c r="L28" s="28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s="2" customFormat="1" ht="6.95" customHeight="1">
      <c r="A29" s="22"/>
      <c r="B29" s="127"/>
      <c r="C29" s="128"/>
      <c r="D29" s="137"/>
      <c r="E29" s="137"/>
      <c r="F29" s="137"/>
      <c r="G29" s="137"/>
      <c r="H29" s="137"/>
      <c r="I29" s="45"/>
      <c r="J29" s="137"/>
      <c r="K29" s="137"/>
      <c r="L29" s="28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s="2" customFormat="1" ht="25.35" customHeight="1">
      <c r="A30" s="22"/>
      <c r="B30" s="127"/>
      <c r="C30" s="128"/>
      <c r="D30" s="138" t="s">
        <v>37</v>
      </c>
      <c r="E30" s="128"/>
      <c r="F30" s="128"/>
      <c r="G30" s="128"/>
      <c r="H30" s="128"/>
      <c r="I30" s="22"/>
      <c r="J30" s="194">
        <f>ROUND(J119, 2)</f>
        <v>0</v>
      </c>
      <c r="K30" s="128"/>
      <c r="L30" s="28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s="2" customFormat="1" ht="6.95" customHeight="1">
      <c r="A31" s="22"/>
      <c r="B31" s="127"/>
      <c r="C31" s="128"/>
      <c r="D31" s="137"/>
      <c r="E31" s="137"/>
      <c r="F31" s="137"/>
      <c r="G31" s="137"/>
      <c r="H31" s="137"/>
      <c r="I31" s="45"/>
      <c r="J31" s="137"/>
      <c r="K31" s="137"/>
      <c r="L31" s="28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s="2" customFormat="1" ht="14.45" customHeight="1">
      <c r="A32" s="22"/>
      <c r="B32" s="127"/>
      <c r="C32" s="128"/>
      <c r="D32" s="128"/>
      <c r="E32" s="128"/>
      <c r="F32" s="139" t="s">
        <v>39</v>
      </c>
      <c r="G32" s="128"/>
      <c r="H32" s="128"/>
      <c r="I32" s="25" t="s">
        <v>38</v>
      </c>
      <c r="J32" s="139" t="s">
        <v>40</v>
      </c>
      <c r="K32" s="128"/>
      <c r="L32" s="28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2" customFormat="1" ht="14.45" customHeight="1">
      <c r="A33" s="22"/>
      <c r="B33" s="127"/>
      <c r="C33" s="128"/>
      <c r="D33" s="140" t="s">
        <v>41</v>
      </c>
      <c r="E33" s="124" t="s">
        <v>42</v>
      </c>
      <c r="F33" s="141">
        <f>ROUND((SUM(BE119:BE144)),  2)</f>
        <v>0</v>
      </c>
      <c r="G33" s="128"/>
      <c r="H33" s="128"/>
      <c r="I33" s="70">
        <v>0.21</v>
      </c>
      <c r="J33" s="141">
        <f>ROUND(((SUM(BE119:BE144))*I33),  2)</f>
        <v>0</v>
      </c>
      <c r="K33" s="128"/>
      <c r="L33" s="28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s="2" customFormat="1" ht="14.45" customHeight="1">
      <c r="A34" s="22"/>
      <c r="B34" s="127"/>
      <c r="C34" s="128"/>
      <c r="D34" s="128"/>
      <c r="E34" s="124" t="s">
        <v>43</v>
      </c>
      <c r="F34" s="141">
        <f>ROUND((SUM(BF119:BF144)),  2)</f>
        <v>0</v>
      </c>
      <c r="G34" s="128"/>
      <c r="H34" s="128"/>
      <c r="I34" s="70">
        <v>0.15</v>
      </c>
      <c r="J34" s="141">
        <f>ROUND(((SUM(BF119:BF144))*I34),  2)</f>
        <v>0</v>
      </c>
      <c r="K34" s="128"/>
      <c r="L34" s="28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s="2" customFormat="1" ht="14.45" hidden="1" customHeight="1">
      <c r="A35" s="22"/>
      <c r="B35" s="127"/>
      <c r="C35" s="128"/>
      <c r="D35" s="128"/>
      <c r="E35" s="124" t="s">
        <v>44</v>
      </c>
      <c r="F35" s="141">
        <f>ROUND((SUM(BG119:BG144)),  2)</f>
        <v>0</v>
      </c>
      <c r="G35" s="128"/>
      <c r="H35" s="128"/>
      <c r="I35" s="70">
        <v>0.21</v>
      </c>
      <c r="J35" s="141">
        <f>0</f>
        <v>0</v>
      </c>
      <c r="K35" s="128"/>
      <c r="L35" s="28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s="2" customFormat="1" ht="14.45" hidden="1" customHeight="1">
      <c r="A36" s="22"/>
      <c r="B36" s="127"/>
      <c r="C36" s="128"/>
      <c r="D36" s="128"/>
      <c r="E36" s="124" t="s">
        <v>45</v>
      </c>
      <c r="F36" s="141">
        <f>ROUND((SUM(BH119:BH144)),  2)</f>
        <v>0</v>
      </c>
      <c r="G36" s="128"/>
      <c r="H36" s="128"/>
      <c r="I36" s="70">
        <v>0.15</v>
      </c>
      <c r="J36" s="141">
        <f>0</f>
        <v>0</v>
      </c>
      <c r="K36" s="128"/>
      <c r="L36" s="28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s="2" customFormat="1" ht="14.45" hidden="1" customHeight="1">
      <c r="A37" s="22"/>
      <c r="B37" s="127"/>
      <c r="C37" s="128"/>
      <c r="D37" s="128"/>
      <c r="E37" s="124" t="s">
        <v>46</v>
      </c>
      <c r="F37" s="141">
        <f>ROUND((SUM(BI119:BI144)),  2)</f>
        <v>0</v>
      </c>
      <c r="G37" s="128"/>
      <c r="H37" s="128"/>
      <c r="I37" s="70">
        <v>0</v>
      </c>
      <c r="J37" s="141">
        <f>0</f>
        <v>0</v>
      </c>
      <c r="K37" s="128"/>
      <c r="L37" s="28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1:31" s="2" customFormat="1" ht="6.95" customHeight="1">
      <c r="A38" s="22"/>
      <c r="B38" s="127"/>
      <c r="C38" s="128"/>
      <c r="D38" s="128"/>
      <c r="E38" s="128"/>
      <c r="F38" s="128"/>
      <c r="G38" s="128"/>
      <c r="H38" s="128"/>
      <c r="I38" s="22"/>
      <c r="J38" s="128"/>
      <c r="K38" s="128"/>
      <c r="L38" s="28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1:31" s="2" customFormat="1" ht="25.35" customHeight="1">
      <c r="A39" s="22"/>
      <c r="B39" s="127"/>
      <c r="C39" s="142"/>
      <c r="D39" s="143" t="s">
        <v>47</v>
      </c>
      <c r="E39" s="144"/>
      <c r="F39" s="144"/>
      <c r="G39" s="145" t="s">
        <v>48</v>
      </c>
      <c r="H39" s="146" t="s">
        <v>49</v>
      </c>
      <c r="I39" s="39"/>
      <c r="J39" s="195">
        <f>SUM(J30:J37)</f>
        <v>0</v>
      </c>
      <c r="K39" s="196"/>
      <c r="L39" s="28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1" s="2" customFormat="1" ht="14.45" customHeight="1">
      <c r="A40" s="22"/>
      <c r="B40" s="127"/>
      <c r="C40" s="128"/>
      <c r="D40" s="128"/>
      <c r="E40" s="128"/>
      <c r="F40" s="128"/>
      <c r="G40" s="128"/>
      <c r="H40" s="128"/>
      <c r="I40" s="22"/>
      <c r="J40" s="128"/>
      <c r="K40" s="128"/>
      <c r="L40" s="28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s="1" customFormat="1" ht="14.45" customHeight="1">
      <c r="B41" s="122"/>
      <c r="C41" s="119"/>
      <c r="D41" s="119"/>
      <c r="E41" s="119"/>
      <c r="F41" s="119"/>
      <c r="G41" s="119"/>
      <c r="H41" s="119"/>
      <c r="J41" s="119"/>
      <c r="K41" s="119"/>
      <c r="L41" s="16"/>
    </row>
    <row r="42" spans="1:31" s="1" customFormat="1" ht="14.45" customHeight="1">
      <c r="B42" s="122"/>
      <c r="C42" s="119"/>
      <c r="D42" s="119"/>
      <c r="E42" s="119"/>
      <c r="F42" s="119"/>
      <c r="G42" s="119"/>
      <c r="H42" s="119"/>
      <c r="J42" s="119"/>
      <c r="K42" s="119"/>
      <c r="L42" s="16"/>
    </row>
    <row r="43" spans="1:31" s="1" customFormat="1" ht="14.45" customHeight="1">
      <c r="B43" s="122"/>
      <c r="C43" s="119"/>
      <c r="D43" s="119"/>
      <c r="E43" s="119"/>
      <c r="F43" s="119"/>
      <c r="G43" s="119"/>
      <c r="H43" s="119"/>
      <c r="J43" s="119"/>
      <c r="K43" s="119"/>
      <c r="L43" s="16"/>
    </row>
    <row r="44" spans="1:31" s="1" customFormat="1" ht="14.45" customHeight="1">
      <c r="B44" s="122"/>
      <c r="C44" s="119"/>
      <c r="D44" s="119"/>
      <c r="E44" s="119"/>
      <c r="F44" s="119"/>
      <c r="G44" s="119"/>
      <c r="H44" s="119"/>
      <c r="J44" s="119"/>
      <c r="K44" s="119"/>
      <c r="L44" s="16"/>
    </row>
    <row r="45" spans="1:31" s="1" customFormat="1" ht="14.45" customHeight="1">
      <c r="B45" s="122"/>
      <c r="C45" s="119"/>
      <c r="D45" s="119"/>
      <c r="E45" s="119"/>
      <c r="F45" s="119"/>
      <c r="G45" s="119"/>
      <c r="H45" s="119"/>
      <c r="J45" s="119"/>
      <c r="K45" s="119"/>
      <c r="L45" s="16"/>
    </row>
    <row r="46" spans="1:31" s="1" customFormat="1" ht="14.45" customHeight="1">
      <c r="B46" s="122"/>
      <c r="C46" s="119"/>
      <c r="D46" s="119"/>
      <c r="E46" s="119"/>
      <c r="F46" s="119"/>
      <c r="G46" s="119"/>
      <c r="H46" s="119"/>
      <c r="J46" s="119"/>
      <c r="K46" s="119"/>
      <c r="L46" s="16"/>
    </row>
    <row r="47" spans="1:31" s="1" customFormat="1" ht="14.45" customHeight="1">
      <c r="B47" s="122"/>
      <c r="C47" s="119"/>
      <c r="D47" s="119"/>
      <c r="E47" s="119"/>
      <c r="F47" s="119"/>
      <c r="G47" s="119"/>
      <c r="H47" s="119"/>
      <c r="J47" s="119"/>
      <c r="K47" s="119"/>
      <c r="L47" s="16"/>
    </row>
    <row r="48" spans="1:31" s="1" customFormat="1" ht="14.45" customHeight="1">
      <c r="B48" s="122"/>
      <c r="C48" s="119"/>
      <c r="D48" s="119"/>
      <c r="E48" s="119"/>
      <c r="F48" s="119"/>
      <c r="G48" s="119"/>
      <c r="H48" s="119"/>
      <c r="J48" s="119"/>
      <c r="K48" s="119"/>
      <c r="L48" s="16"/>
    </row>
    <row r="49" spans="1:31" s="1" customFormat="1" ht="14.45" customHeight="1">
      <c r="B49" s="122"/>
      <c r="C49" s="119"/>
      <c r="D49" s="119"/>
      <c r="E49" s="119"/>
      <c r="F49" s="119"/>
      <c r="G49" s="119"/>
      <c r="H49" s="119"/>
      <c r="J49" s="119"/>
      <c r="K49" s="119"/>
      <c r="L49" s="16"/>
    </row>
    <row r="50" spans="1:31" s="2" customFormat="1" ht="14.45" customHeight="1">
      <c r="B50" s="147"/>
      <c r="C50" s="148"/>
      <c r="D50" s="149" t="s">
        <v>50</v>
      </c>
      <c r="E50" s="150"/>
      <c r="F50" s="150"/>
      <c r="G50" s="149" t="s">
        <v>51</v>
      </c>
      <c r="H50" s="150"/>
      <c r="I50" s="29"/>
      <c r="J50" s="150"/>
      <c r="K50" s="150"/>
      <c r="L50" s="28"/>
    </row>
    <row r="51" spans="1:31" ht="11.25">
      <c r="B51" s="122"/>
      <c r="L51" s="16"/>
    </row>
    <row r="52" spans="1:31" ht="11.25">
      <c r="B52" s="122"/>
      <c r="L52" s="16"/>
    </row>
    <row r="53" spans="1:31" ht="11.25">
      <c r="B53" s="122"/>
      <c r="L53" s="16"/>
    </row>
    <row r="54" spans="1:31" ht="11.25">
      <c r="B54" s="122"/>
      <c r="L54" s="16"/>
    </row>
    <row r="55" spans="1:31" ht="11.25">
      <c r="B55" s="122"/>
      <c r="L55" s="16"/>
    </row>
    <row r="56" spans="1:31" ht="11.25">
      <c r="B56" s="122"/>
      <c r="L56" s="16"/>
    </row>
    <row r="57" spans="1:31" ht="11.25">
      <c r="B57" s="122"/>
      <c r="L57" s="16"/>
    </row>
    <row r="58" spans="1:31" ht="11.25">
      <c r="B58" s="122"/>
      <c r="L58" s="16"/>
    </row>
    <row r="59" spans="1:31" ht="11.25">
      <c r="B59" s="122"/>
      <c r="L59" s="16"/>
    </row>
    <row r="60" spans="1:31" ht="11.25">
      <c r="B60" s="122"/>
      <c r="L60" s="16"/>
    </row>
    <row r="61" spans="1:31" s="2" customFormat="1" ht="12.75">
      <c r="A61" s="22"/>
      <c r="B61" s="127"/>
      <c r="C61" s="128"/>
      <c r="D61" s="151" t="s">
        <v>52</v>
      </c>
      <c r="E61" s="152"/>
      <c r="F61" s="153" t="s">
        <v>53</v>
      </c>
      <c r="G61" s="151" t="s">
        <v>52</v>
      </c>
      <c r="H61" s="152"/>
      <c r="I61" s="24"/>
      <c r="J61" s="197" t="s">
        <v>53</v>
      </c>
      <c r="K61" s="152"/>
      <c r="L61" s="28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spans="1:31" ht="11.25">
      <c r="B62" s="122"/>
      <c r="L62" s="16"/>
    </row>
    <row r="63" spans="1:31" ht="11.25">
      <c r="B63" s="122"/>
      <c r="L63" s="16"/>
    </row>
    <row r="64" spans="1:31" ht="11.25">
      <c r="B64" s="122"/>
      <c r="L64" s="16"/>
    </row>
    <row r="65" spans="1:31" s="2" customFormat="1" ht="12.75">
      <c r="A65" s="22"/>
      <c r="B65" s="127"/>
      <c r="C65" s="128"/>
      <c r="D65" s="149" t="s">
        <v>54</v>
      </c>
      <c r="E65" s="154"/>
      <c r="F65" s="154"/>
      <c r="G65" s="149" t="s">
        <v>55</v>
      </c>
      <c r="H65" s="154"/>
      <c r="I65" s="30"/>
      <c r="J65" s="154"/>
      <c r="K65" s="154"/>
      <c r="L65" s="28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spans="1:31" ht="11.25">
      <c r="B66" s="122"/>
      <c r="L66" s="16"/>
    </row>
    <row r="67" spans="1:31" ht="11.25">
      <c r="B67" s="122"/>
      <c r="L67" s="16"/>
    </row>
    <row r="68" spans="1:31" ht="11.25">
      <c r="B68" s="122"/>
      <c r="L68" s="16"/>
    </row>
    <row r="69" spans="1:31" ht="11.25">
      <c r="B69" s="122"/>
      <c r="L69" s="16"/>
    </row>
    <row r="70" spans="1:31" ht="11.25">
      <c r="B70" s="122"/>
      <c r="L70" s="16"/>
    </row>
    <row r="71" spans="1:31" ht="11.25">
      <c r="B71" s="122"/>
      <c r="L71" s="16"/>
    </row>
    <row r="72" spans="1:31" ht="11.25">
      <c r="B72" s="122"/>
      <c r="L72" s="16"/>
    </row>
    <row r="73" spans="1:31" ht="11.25">
      <c r="B73" s="122"/>
      <c r="L73" s="16"/>
    </row>
    <row r="74" spans="1:31" ht="11.25">
      <c r="B74" s="122"/>
      <c r="L74" s="16"/>
    </row>
    <row r="75" spans="1:31" ht="11.25">
      <c r="B75" s="122"/>
      <c r="L75" s="16"/>
    </row>
    <row r="76" spans="1:31" s="2" customFormat="1" ht="12.75">
      <c r="A76" s="22"/>
      <c r="B76" s="127"/>
      <c r="C76" s="128"/>
      <c r="D76" s="151" t="s">
        <v>52</v>
      </c>
      <c r="E76" s="152"/>
      <c r="F76" s="153" t="s">
        <v>53</v>
      </c>
      <c r="G76" s="151" t="s">
        <v>52</v>
      </c>
      <c r="H76" s="152"/>
      <c r="I76" s="24"/>
      <c r="J76" s="197" t="s">
        <v>53</v>
      </c>
      <c r="K76" s="152"/>
      <c r="L76" s="28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pans="1:31" s="2" customFormat="1" ht="14.45" customHeight="1">
      <c r="A77" s="22"/>
      <c r="B77" s="155"/>
      <c r="C77" s="156"/>
      <c r="D77" s="156"/>
      <c r="E77" s="156"/>
      <c r="F77" s="156"/>
      <c r="G77" s="156"/>
      <c r="H77" s="156"/>
      <c r="I77" s="31"/>
      <c r="J77" s="156"/>
      <c r="K77" s="156"/>
      <c r="L77" s="28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pans="1:47" s="2" customFormat="1" ht="6.95" customHeight="1">
      <c r="A81" s="22"/>
      <c r="B81" s="157"/>
      <c r="C81" s="158"/>
      <c r="D81" s="158"/>
      <c r="E81" s="158"/>
      <c r="F81" s="158"/>
      <c r="G81" s="158"/>
      <c r="H81" s="158"/>
      <c r="I81" s="32"/>
      <c r="J81" s="158"/>
      <c r="K81" s="158"/>
      <c r="L81" s="28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pans="1:47" s="2" customFormat="1" ht="24.95" customHeight="1">
      <c r="A82" s="22"/>
      <c r="B82" s="127"/>
      <c r="C82" s="123" t="s">
        <v>97</v>
      </c>
      <c r="D82" s="128"/>
      <c r="E82" s="128"/>
      <c r="F82" s="128"/>
      <c r="G82" s="128"/>
      <c r="H82" s="128"/>
      <c r="I82" s="22"/>
      <c r="J82" s="128"/>
      <c r="K82" s="128"/>
      <c r="L82" s="28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pans="1:47" s="2" customFormat="1" ht="6.95" customHeight="1">
      <c r="A83" s="22"/>
      <c r="B83" s="127"/>
      <c r="C83" s="128"/>
      <c r="D83" s="128"/>
      <c r="E83" s="128"/>
      <c r="F83" s="128"/>
      <c r="G83" s="128"/>
      <c r="H83" s="128"/>
      <c r="I83" s="22"/>
      <c r="J83" s="128"/>
      <c r="K83" s="128"/>
      <c r="L83" s="28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pans="1:47" s="2" customFormat="1" ht="12" customHeight="1">
      <c r="A84" s="22"/>
      <c r="B84" s="127"/>
      <c r="C84" s="124" t="s">
        <v>16</v>
      </c>
      <c r="D84" s="128"/>
      <c r="E84" s="128"/>
      <c r="F84" s="128"/>
      <c r="G84" s="128"/>
      <c r="H84" s="128"/>
      <c r="I84" s="22"/>
      <c r="J84" s="128"/>
      <c r="K84" s="128"/>
      <c r="L84" s="28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pans="1:47" s="2" customFormat="1" ht="16.5" customHeight="1">
      <c r="A85" s="22"/>
      <c r="B85" s="127"/>
      <c r="C85" s="128"/>
      <c r="D85" s="128"/>
      <c r="E85" s="125" t="str">
        <f>E7</f>
        <v>Polní cesta RCH2 -  KoPÚ Vitějovice</v>
      </c>
      <c r="F85" s="126"/>
      <c r="G85" s="126"/>
      <c r="H85" s="126"/>
      <c r="I85" s="22"/>
      <c r="J85" s="128"/>
      <c r="K85" s="128"/>
      <c r="L85" s="28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pans="1:47" s="2" customFormat="1" ht="12" customHeight="1">
      <c r="A86" s="22"/>
      <c r="B86" s="127"/>
      <c r="C86" s="124" t="s">
        <v>95</v>
      </c>
      <c r="D86" s="128"/>
      <c r="E86" s="128"/>
      <c r="F86" s="128"/>
      <c r="G86" s="128"/>
      <c r="H86" s="128"/>
      <c r="I86" s="22"/>
      <c r="J86" s="128"/>
      <c r="K86" s="128"/>
      <c r="L86" s="28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pans="1:47" s="2" customFormat="1" ht="16.5" customHeight="1">
      <c r="A87" s="22"/>
      <c r="B87" s="127"/>
      <c r="C87" s="128"/>
      <c r="D87" s="128"/>
      <c r="E87" s="129" t="str">
        <f>E9</f>
        <v>Objekt 2 - Náhradní výsadba</v>
      </c>
      <c r="F87" s="130"/>
      <c r="G87" s="130"/>
      <c r="H87" s="130"/>
      <c r="I87" s="22"/>
      <c r="J87" s="128"/>
      <c r="K87" s="128"/>
      <c r="L87" s="28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pans="1:47" s="2" customFormat="1" ht="6.95" customHeight="1">
      <c r="A88" s="22"/>
      <c r="B88" s="127"/>
      <c r="C88" s="128"/>
      <c r="D88" s="128"/>
      <c r="E88" s="128"/>
      <c r="F88" s="128"/>
      <c r="G88" s="128"/>
      <c r="H88" s="128"/>
      <c r="I88" s="22"/>
      <c r="J88" s="128"/>
      <c r="K88" s="128"/>
      <c r="L88" s="28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pans="1:47" s="2" customFormat="1" ht="12" customHeight="1">
      <c r="A89" s="22"/>
      <c r="B89" s="127"/>
      <c r="C89" s="124" t="s">
        <v>20</v>
      </c>
      <c r="D89" s="128"/>
      <c r="E89" s="128"/>
      <c r="F89" s="131" t="str">
        <f>F12</f>
        <v xml:space="preserve"> </v>
      </c>
      <c r="G89" s="128"/>
      <c r="H89" s="128"/>
      <c r="I89" s="19" t="s">
        <v>22</v>
      </c>
      <c r="J89" s="192" t="str">
        <f>IF(J12="","",J12)</f>
        <v>4. 4. 2023</v>
      </c>
      <c r="K89" s="128"/>
      <c r="L89" s="28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pans="1:47" s="2" customFormat="1" ht="6.95" customHeight="1">
      <c r="A90" s="22"/>
      <c r="B90" s="127"/>
      <c r="C90" s="128"/>
      <c r="D90" s="128"/>
      <c r="E90" s="128"/>
      <c r="F90" s="128"/>
      <c r="G90" s="128"/>
      <c r="H90" s="128"/>
      <c r="I90" s="22"/>
      <c r="J90" s="128"/>
      <c r="K90" s="128"/>
      <c r="L90" s="28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pans="1:47" s="2" customFormat="1" ht="25.7" customHeight="1">
      <c r="A91" s="22"/>
      <c r="B91" s="127"/>
      <c r="C91" s="124" t="s">
        <v>24</v>
      </c>
      <c r="D91" s="128"/>
      <c r="E91" s="128"/>
      <c r="F91" s="131" t="str">
        <f>E15</f>
        <v>SPÚ, Pobočka Prachatice</v>
      </c>
      <c r="G91" s="128"/>
      <c r="H91" s="128"/>
      <c r="I91" s="19" t="s">
        <v>30</v>
      </c>
      <c r="J91" s="198" t="str">
        <f>E21</f>
        <v>Vodohospodářský atelier s. r. o.</v>
      </c>
      <c r="K91" s="128"/>
      <c r="L91" s="28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pans="1:47" s="2" customFormat="1" ht="15.2" customHeight="1">
      <c r="A92" s="22"/>
      <c r="B92" s="127"/>
      <c r="C92" s="124" t="s">
        <v>29</v>
      </c>
      <c r="D92" s="128"/>
      <c r="E92" s="128"/>
      <c r="F92" s="131">
        <f>IF(E18="","",E18)</f>
        <v>0</v>
      </c>
      <c r="G92" s="128"/>
      <c r="H92" s="128"/>
      <c r="I92" s="19" t="s">
        <v>33</v>
      </c>
      <c r="J92" s="198" t="str">
        <f>E24</f>
        <v xml:space="preserve"> </v>
      </c>
      <c r="K92" s="128"/>
      <c r="L92" s="28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pans="1:47" s="2" customFormat="1" ht="10.35" customHeight="1">
      <c r="A93" s="22"/>
      <c r="B93" s="127"/>
      <c r="C93" s="128"/>
      <c r="D93" s="128"/>
      <c r="E93" s="128"/>
      <c r="F93" s="128"/>
      <c r="G93" s="128"/>
      <c r="H93" s="128"/>
      <c r="I93" s="22"/>
      <c r="J93" s="128"/>
      <c r="K93" s="128"/>
      <c r="L93" s="28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pans="1:47" s="2" customFormat="1" ht="29.25" customHeight="1">
      <c r="A94" s="22"/>
      <c r="B94" s="127"/>
      <c r="C94" s="159" t="s">
        <v>98</v>
      </c>
      <c r="D94" s="142"/>
      <c r="E94" s="142"/>
      <c r="F94" s="142"/>
      <c r="G94" s="142"/>
      <c r="H94" s="142"/>
      <c r="I94" s="71"/>
      <c r="J94" s="199" t="s">
        <v>99</v>
      </c>
      <c r="K94" s="142"/>
      <c r="L94" s="28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spans="1:47" s="2" customFormat="1" ht="10.35" customHeight="1">
      <c r="A95" s="22"/>
      <c r="B95" s="127"/>
      <c r="C95" s="128"/>
      <c r="D95" s="128"/>
      <c r="E95" s="128"/>
      <c r="F95" s="128"/>
      <c r="G95" s="128"/>
      <c r="H95" s="128"/>
      <c r="I95" s="22"/>
      <c r="J95" s="128"/>
      <c r="K95" s="128"/>
      <c r="L95" s="28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spans="1:47" s="2" customFormat="1" ht="22.9" customHeight="1">
      <c r="A96" s="22"/>
      <c r="B96" s="127"/>
      <c r="C96" s="160" t="s">
        <v>100</v>
      </c>
      <c r="D96" s="128"/>
      <c r="E96" s="128"/>
      <c r="F96" s="128"/>
      <c r="G96" s="128"/>
      <c r="H96" s="128"/>
      <c r="I96" s="22"/>
      <c r="J96" s="194">
        <f>J119</f>
        <v>0</v>
      </c>
      <c r="K96" s="128"/>
      <c r="L96" s="28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U96" s="14" t="s">
        <v>101</v>
      </c>
    </row>
    <row r="97" spans="1:31" s="9" customFormat="1" ht="24.95" customHeight="1">
      <c r="B97" s="161"/>
      <c r="C97" s="162"/>
      <c r="D97" s="163" t="s">
        <v>102</v>
      </c>
      <c r="E97" s="164"/>
      <c r="F97" s="164"/>
      <c r="G97" s="164"/>
      <c r="H97" s="164"/>
      <c r="I97" s="73"/>
      <c r="J97" s="200">
        <f>J120</f>
        <v>0</v>
      </c>
      <c r="K97" s="162"/>
      <c r="L97" s="72"/>
    </row>
    <row r="98" spans="1:31" s="10" customFormat="1" ht="19.899999999999999" customHeight="1">
      <c r="B98" s="165"/>
      <c r="C98" s="166"/>
      <c r="D98" s="167" t="s">
        <v>103</v>
      </c>
      <c r="E98" s="168"/>
      <c r="F98" s="168"/>
      <c r="G98" s="168"/>
      <c r="H98" s="168"/>
      <c r="I98" s="75"/>
      <c r="J98" s="201">
        <f>J121</f>
        <v>0</v>
      </c>
      <c r="K98" s="166"/>
      <c r="L98" s="74"/>
    </row>
    <row r="99" spans="1:31" s="10" customFormat="1" ht="19.899999999999999" customHeight="1">
      <c r="B99" s="165"/>
      <c r="C99" s="166"/>
      <c r="D99" s="167" t="s">
        <v>377</v>
      </c>
      <c r="E99" s="168"/>
      <c r="F99" s="168"/>
      <c r="G99" s="168"/>
      <c r="H99" s="168"/>
      <c r="I99" s="75"/>
      <c r="J99" s="201">
        <f>J122</f>
        <v>0</v>
      </c>
      <c r="K99" s="166"/>
      <c r="L99" s="74"/>
    </row>
    <row r="100" spans="1:31" s="2" customFormat="1" ht="21.75" customHeight="1">
      <c r="A100" s="22"/>
      <c r="B100" s="127"/>
      <c r="C100" s="128"/>
      <c r="D100" s="128"/>
      <c r="E100" s="128"/>
      <c r="F100" s="128"/>
      <c r="G100" s="128"/>
      <c r="H100" s="128"/>
      <c r="I100" s="22"/>
      <c r="J100" s="128"/>
      <c r="K100" s="128"/>
      <c r="L100" s="28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</row>
    <row r="101" spans="1:31" s="2" customFormat="1" ht="6.95" customHeight="1">
      <c r="A101" s="22"/>
      <c r="B101" s="155"/>
      <c r="C101" s="156"/>
      <c r="D101" s="156"/>
      <c r="E101" s="156"/>
      <c r="F101" s="156"/>
      <c r="G101" s="156"/>
      <c r="H101" s="156"/>
      <c r="I101" s="31"/>
      <c r="J101" s="156"/>
      <c r="K101" s="156"/>
      <c r="L101" s="28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5" spans="1:31" s="2" customFormat="1" ht="6.95" customHeight="1">
      <c r="A105" s="22"/>
      <c r="B105" s="157"/>
      <c r="C105" s="158"/>
      <c r="D105" s="158"/>
      <c r="E105" s="158"/>
      <c r="F105" s="158"/>
      <c r="G105" s="158"/>
      <c r="H105" s="158"/>
      <c r="I105" s="32"/>
      <c r="J105" s="158"/>
      <c r="K105" s="158"/>
      <c r="L105" s="28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pans="1:31" s="2" customFormat="1" ht="24.95" customHeight="1">
      <c r="A106" s="22"/>
      <c r="B106" s="127"/>
      <c r="C106" s="123" t="s">
        <v>110</v>
      </c>
      <c r="D106" s="128"/>
      <c r="E106" s="128"/>
      <c r="F106" s="128"/>
      <c r="G106" s="128"/>
      <c r="H106" s="128"/>
      <c r="I106" s="22"/>
      <c r="J106" s="128"/>
      <c r="K106" s="128"/>
      <c r="L106" s="28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pans="1:31" s="2" customFormat="1" ht="6.95" customHeight="1">
      <c r="A107" s="22"/>
      <c r="B107" s="127"/>
      <c r="C107" s="128"/>
      <c r="D107" s="128"/>
      <c r="E107" s="128"/>
      <c r="F107" s="128"/>
      <c r="G107" s="128"/>
      <c r="H107" s="128"/>
      <c r="I107" s="22"/>
      <c r="J107" s="128"/>
      <c r="K107" s="128"/>
      <c r="L107" s="28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pans="1:31" s="2" customFormat="1" ht="12" customHeight="1">
      <c r="A108" s="22"/>
      <c r="B108" s="127"/>
      <c r="C108" s="124" t="s">
        <v>16</v>
      </c>
      <c r="D108" s="128"/>
      <c r="E108" s="128"/>
      <c r="F108" s="128"/>
      <c r="G108" s="128"/>
      <c r="H108" s="128"/>
      <c r="I108" s="22"/>
      <c r="J108" s="128"/>
      <c r="K108" s="128"/>
      <c r="L108" s="28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pans="1:31" s="2" customFormat="1" ht="16.5" customHeight="1">
      <c r="A109" s="22"/>
      <c r="B109" s="127"/>
      <c r="C109" s="128"/>
      <c r="D109" s="128"/>
      <c r="E109" s="125" t="str">
        <f>E7</f>
        <v>Polní cesta RCH2 -  KoPÚ Vitějovice</v>
      </c>
      <c r="F109" s="126"/>
      <c r="G109" s="126"/>
      <c r="H109" s="126"/>
      <c r="I109" s="22"/>
      <c r="J109" s="128"/>
      <c r="K109" s="128"/>
      <c r="L109" s="28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pans="1:31" s="2" customFormat="1" ht="12" customHeight="1">
      <c r="A110" s="22"/>
      <c r="B110" s="127"/>
      <c r="C110" s="124" t="s">
        <v>95</v>
      </c>
      <c r="D110" s="128"/>
      <c r="E110" s="128"/>
      <c r="F110" s="128"/>
      <c r="G110" s="128"/>
      <c r="H110" s="128"/>
      <c r="I110" s="22"/>
      <c r="J110" s="128"/>
      <c r="K110" s="128"/>
      <c r="L110" s="28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pans="1:31" s="2" customFormat="1" ht="16.5" customHeight="1">
      <c r="A111" s="22"/>
      <c r="B111" s="127"/>
      <c r="C111" s="128"/>
      <c r="D111" s="128"/>
      <c r="E111" s="129" t="str">
        <f>E9</f>
        <v>Objekt 2 - Náhradní výsadba</v>
      </c>
      <c r="F111" s="130"/>
      <c r="G111" s="130"/>
      <c r="H111" s="130"/>
      <c r="I111" s="22"/>
      <c r="J111" s="128"/>
      <c r="K111" s="128"/>
      <c r="L111" s="28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pans="1:31" s="2" customFormat="1" ht="6.95" customHeight="1">
      <c r="A112" s="22"/>
      <c r="B112" s="127"/>
      <c r="C112" s="128"/>
      <c r="D112" s="128"/>
      <c r="E112" s="128"/>
      <c r="F112" s="128"/>
      <c r="G112" s="128"/>
      <c r="H112" s="128"/>
      <c r="I112" s="22"/>
      <c r="J112" s="128"/>
      <c r="K112" s="128"/>
      <c r="L112" s="28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pans="1:65" s="2" customFormat="1" ht="12" customHeight="1">
      <c r="A113" s="22"/>
      <c r="B113" s="127"/>
      <c r="C113" s="124" t="s">
        <v>20</v>
      </c>
      <c r="D113" s="128"/>
      <c r="E113" s="128"/>
      <c r="F113" s="131" t="str">
        <f>F12</f>
        <v xml:space="preserve"> </v>
      </c>
      <c r="G113" s="128"/>
      <c r="H113" s="128"/>
      <c r="I113" s="19" t="s">
        <v>22</v>
      </c>
      <c r="J113" s="192" t="str">
        <f>IF(J12="","",J12)</f>
        <v>4. 4. 2023</v>
      </c>
      <c r="K113" s="128"/>
      <c r="L113" s="28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pans="1:65" s="2" customFormat="1" ht="6.95" customHeight="1">
      <c r="A114" s="22"/>
      <c r="B114" s="127"/>
      <c r="C114" s="128"/>
      <c r="D114" s="128"/>
      <c r="E114" s="128"/>
      <c r="F114" s="128"/>
      <c r="G114" s="128"/>
      <c r="H114" s="128"/>
      <c r="I114" s="22"/>
      <c r="J114" s="128"/>
      <c r="K114" s="128"/>
      <c r="L114" s="28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pans="1:65" s="2" customFormat="1" ht="25.7" customHeight="1">
      <c r="A115" s="22"/>
      <c r="B115" s="127"/>
      <c r="C115" s="124" t="s">
        <v>24</v>
      </c>
      <c r="D115" s="128"/>
      <c r="E115" s="128"/>
      <c r="F115" s="131" t="str">
        <f>E15</f>
        <v>SPÚ, Pobočka Prachatice</v>
      </c>
      <c r="G115" s="128"/>
      <c r="H115" s="128"/>
      <c r="I115" s="19" t="s">
        <v>30</v>
      </c>
      <c r="J115" s="198" t="str">
        <f>E21</f>
        <v>Vodohospodářský atelier s. r. o.</v>
      </c>
      <c r="K115" s="128"/>
      <c r="L115" s="28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pans="1:65" s="2" customFormat="1" ht="15.2" customHeight="1">
      <c r="A116" s="22"/>
      <c r="B116" s="127"/>
      <c r="C116" s="124" t="s">
        <v>29</v>
      </c>
      <c r="D116" s="128"/>
      <c r="E116" s="128"/>
      <c r="F116" s="131">
        <f>IF(E18="","",E18)</f>
        <v>0</v>
      </c>
      <c r="G116" s="128"/>
      <c r="H116" s="128"/>
      <c r="I116" s="19" t="s">
        <v>33</v>
      </c>
      <c r="J116" s="198" t="str">
        <f>E24</f>
        <v xml:space="preserve"> </v>
      </c>
      <c r="K116" s="128"/>
      <c r="L116" s="28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pans="1:65" s="2" customFormat="1" ht="10.35" customHeight="1">
      <c r="A117" s="22"/>
      <c r="B117" s="127"/>
      <c r="C117" s="128"/>
      <c r="D117" s="128"/>
      <c r="E117" s="128"/>
      <c r="F117" s="128"/>
      <c r="G117" s="128"/>
      <c r="H117" s="128"/>
      <c r="I117" s="22"/>
      <c r="J117" s="128"/>
      <c r="K117" s="128"/>
      <c r="L117" s="28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pans="1:65" s="11" customFormat="1" ht="29.25" customHeight="1">
      <c r="A118" s="76"/>
      <c r="B118" s="169"/>
      <c r="C118" s="170" t="s">
        <v>111</v>
      </c>
      <c r="D118" s="171" t="s">
        <v>62</v>
      </c>
      <c r="E118" s="171" t="s">
        <v>58</v>
      </c>
      <c r="F118" s="171" t="s">
        <v>59</v>
      </c>
      <c r="G118" s="171" t="s">
        <v>112</v>
      </c>
      <c r="H118" s="171" t="s">
        <v>113</v>
      </c>
      <c r="I118" s="77" t="s">
        <v>114</v>
      </c>
      <c r="J118" s="171" t="s">
        <v>99</v>
      </c>
      <c r="K118" s="202" t="s">
        <v>115</v>
      </c>
      <c r="L118" s="78"/>
      <c r="M118" s="41" t="s">
        <v>1</v>
      </c>
      <c r="N118" s="42" t="s">
        <v>41</v>
      </c>
      <c r="O118" s="42" t="s">
        <v>116</v>
      </c>
      <c r="P118" s="42" t="s">
        <v>117</v>
      </c>
      <c r="Q118" s="42" t="s">
        <v>118</v>
      </c>
      <c r="R118" s="42" t="s">
        <v>119</v>
      </c>
      <c r="S118" s="42" t="s">
        <v>120</v>
      </c>
      <c r="T118" s="43" t="s">
        <v>121</v>
      </c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</row>
    <row r="119" spans="1:65" s="2" customFormat="1" ht="22.9" customHeight="1">
      <c r="A119" s="22"/>
      <c r="B119" s="127"/>
      <c r="C119" s="172" t="s">
        <v>122</v>
      </c>
      <c r="D119" s="128"/>
      <c r="E119" s="128"/>
      <c r="F119" s="128"/>
      <c r="G119" s="128"/>
      <c r="H119" s="128"/>
      <c r="I119" s="22"/>
      <c r="J119" s="203">
        <f>BK119</f>
        <v>0</v>
      </c>
      <c r="K119" s="128"/>
      <c r="L119" s="23"/>
      <c r="M119" s="44"/>
      <c r="N119" s="35"/>
      <c r="O119" s="45"/>
      <c r="P119" s="79">
        <f>P120</f>
        <v>0</v>
      </c>
      <c r="Q119" s="45"/>
      <c r="R119" s="79">
        <f>R120</f>
        <v>0</v>
      </c>
      <c r="S119" s="45"/>
      <c r="T119" s="80">
        <f>T120</f>
        <v>0</v>
      </c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T119" s="14" t="s">
        <v>76</v>
      </c>
      <c r="AU119" s="14" t="s">
        <v>101</v>
      </c>
      <c r="BK119" s="81">
        <f>BK120</f>
        <v>0</v>
      </c>
    </row>
    <row r="120" spans="1:65" s="12" customFormat="1" ht="25.9" customHeight="1">
      <c r="B120" s="173"/>
      <c r="C120" s="174"/>
      <c r="D120" s="175" t="s">
        <v>76</v>
      </c>
      <c r="E120" s="176" t="s">
        <v>123</v>
      </c>
      <c r="F120" s="176" t="s">
        <v>124</v>
      </c>
      <c r="G120" s="174"/>
      <c r="H120" s="174"/>
      <c r="I120" s="84"/>
      <c r="J120" s="204">
        <f>BK120</f>
        <v>0</v>
      </c>
      <c r="K120" s="174"/>
      <c r="L120" s="82"/>
      <c r="M120" s="85"/>
      <c r="N120" s="86"/>
      <c r="O120" s="86"/>
      <c r="P120" s="87">
        <f>P121+P122</f>
        <v>0</v>
      </c>
      <c r="Q120" s="86"/>
      <c r="R120" s="87">
        <f>R121+R122</f>
        <v>0</v>
      </c>
      <c r="S120" s="86"/>
      <c r="T120" s="88">
        <f>T121+T122</f>
        <v>0</v>
      </c>
      <c r="AR120" s="83" t="s">
        <v>85</v>
      </c>
      <c r="AT120" s="89" t="s">
        <v>76</v>
      </c>
      <c r="AU120" s="89" t="s">
        <v>77</v>
      </c>
      <c r="AY120" s="83" t="s">
        <v>125</v>
      </c>
      <c r="BK120" s="90">
        <f>BK121+BK122</f>
        <v>0</v>
      </c>
    </row>
    <row r="121" spans="1:65" s="12" customFormat="1" ht="22.9" customHeight="1">
      <c r="B121" s="173"/>
      <c r="C121" s="174"/>
      <c r="D121" s="175" t="s">
        <v>76</v>
      </c>
      <c r="E121" s="177" t="s">
        <v>85</v>
      </c>
      <c r="F121" s="177" t="s">
        <v>126</v>
      </c>
      <c r="G121" s="174"/>
      <c r="H121" s="174"/>
      <c r="I121" s="84"/>
      <c r="J121" s="205">
        <f>BK121</f>
        <v>0</v>
      </c>
      <c r="K121" s="174"/>
      <c r="L121" s="82"/>
      <c r="M121" s="85"/>
      <c r="N121" s="86"/>
      <c r="O121" s="86"/>
      <c r="P121" s="87">
        <v>0</v>
      </c>
      <c r="Q121" s="86"/>
      <c r="R121" s="87">
        <v>0</v>
      </c>
      <c r="S121" s="86"/>
      <c r="T121" s="88">
        <v>0</v>
      </c>
      <c r="AR121" s="83" t="s">
        <v>85</v>
      </c>
      <c r="AT121" s="89" t="s">
        <v>76</v>
      </c>
      <c r="AU121" s="89" t="s">
        <v>85</v>
      </c>
      <c r="AY121" s="83" t="s">
        <v>125</v>
      </c>
      <c r="BK121" s="90">
        <v>0</v>
      </c>
    </row>
    <row r="122" spans="1:65" s="12" customFormat="1" ht="22.9" customHeight="1">
      <c r="B122" s="173"/>
      <c r="C122" s="174"/>
      <c r="D122" s="175" t="s">
        <v>76</v>
      </c>
      <c r="E122" s="177" t="s">
        <v>177</v>
      </c>
      <c r="F122" s="177" t="s">
        <v>378</v>
      </c>
      <c r="G122" s="174"/>
      <c r="H122" s="174"/>
      <c r="I122" s="84"/>
      <c r="J122" s="205">
        <f>BK122</f>
        <v>0</v>
      </c>
      <c r="K122" s="174"/>
      <c r="L122" s="82"/>
      <c r="M122" s="85"/>
      <c r="N122" s="86"/>
      <c r="O122" s="86"/>
      <c r="P122" s="87">
        <f>SUM(P123:P144)</f>
        <v>0</v>
      </c>
      <c r="Q122" s="86"/>
      <c r="R122" s="87">
        <f>SUM(R123:R144)</f>
        <v>0</v>
      </c>
      <c r="S122" s="86"/>
      <c r="T122" s="88">
        <f>SUM(T123:T144)</f>
        <v>0</v>
      </c>
      <c r="AR122" s="83" t="s">
        <v>85</v>
      </c>
      <c r="AT122" s="89" t="s">
        <v>76</v>
      </c>
      <c r="AU122" s="89" t="s">
        <v>85</v>
      </c>
      <c r="AY122" s="83" t="s">
        <v>125</v>
      </c>
      <c r="BK122" s="90">
        <f>SUM(BK123:BK144)</f>
        <v>0</v>
      </c>
    </row>
    <row r="123" spans="1:65" s="2" customFormat="1" ht="33" customHeight="1">
      <c r="A123" s="22"/>
      <c r="B123" s="127"/>
      <c r="C123" s="178" t="s">
        <v>85</v>
      </c>
      <c r="D123" s="178" t="s">
        <v>127</v>
      </c>
      <c r="E123" s="179" t="s">
        <v>379</v>
      </c>
      <c r="F123" s="180" t="s">
        <v>380</v>
      </c>
      <c r="G123" s="181" t="s">
        <v>130</v>
      </c>
      <c r="H123" s="182">
        <v>40</v>
      </c>
      <c r="I123" s="91"/>
      <c r="J123" s="206">
        <f>ROUND(I123*H123,2)</f>
        <v>0</v>
      </c>
      <c r="K123" s="180" t="s">
        <v>131</v>
      </c>
      <c r="L123" s="23"/>
      <c r="M123" s="92" t="s">
        <v>1</v>
      </c>
      <c r="N123" s="93" t="s">
        <v>42</v>
      </c>
      <c r="O123" s="37"/>
      <c r="P123" s="94">
        <f>O123*H123</f>
        <v>0</v>
      </c>
      <c r="Q123" s="94">
        <v>0</v>
      </c>
      <c r="R123" s="94">
        <f>Q123*H123</f>
        <v>0</v>
      </c>
      <c r="S123" s="94">
        <v>0</v>
      </c>
      <c r="T123" s="95">
        <f>S123*H123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R123" s="96" t="s">
        <v>132</v>
      </c>
      <c r="AT123" s="96" t="s">
        <v>127</v>
      </c>
      <c r="AU123" s="96" t="s">
        <v>87</v>
      </c>
      <c r="AY123" s="14" t="s">
        <v>125</v>
      </c>
      <c r="BE123" s="97">
        <f>IF(N123="základní",J123,0)</f>
        <v>0</v>
      </c>
      <c r="BF123" s="97">
        <f>IF(N123="snížená",J123,0)</f>
        <v>0</v>
      </c>
      <c r="BG123" s="97">
        <f>IF(N123="zákl. přenesená",J123,0)</f>
        <v>0</v>
      </c>
      <c r="BH123" s="97">
        <f>IF(N123="sníž. přenesená",J123,0)</f>
        <v>0</v>
      </c>
      <c r="BI123" s="97">
        <f>IF(N123="nulová",J123,0)</f>
        <v>0</v>
      </c>
      <c r="BJ123" s="14" t="s">
        <v>85</v>
      </c>
      <c r="BK123" s="97">
        <f>ROUND(I123*H123,2)</f>
        <v>0</v>
      </c>
      <c r="BL123" s="14" t="s">
        <v>132</v>
      </c>
      <c r="BM123" s="96" t="s">
        <v>87</v>
      </c>
    </row>
    <row r="124" spans="1:65" s="2" customFormat="1" ht="29.25">
      <c r="A124" s="22"/>
      <c r="B124" s="127"/>
      <c r="C124" s="128"/>
      <c r="D124" s="183" t="s">
        <v>133</v>
      </c>
      <c r="E124" s="128"/>
      <c r="F124" s="184" t="s">
        <v>381</v>
      </c>
      <c r="G124" s="128"/>
      <c r="H124" s="128"/>
      <c r="I124" s="98"/>
      <c r="J124" s="128"/>
      <c r="K124" s="128"/>
      <c r="L124" s="23"/>
      <c r="M124" s="99"/>
      <c r="N124" s="100"/>
      <c r="O124" s="37"/>
      <c r="P124" s="37"/>
      <c r="Q124" s="37"/>
      <c r="R124" s="37"/>
      <c r="S124" s="37"/>
      <c r="T124" s="38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T124" s="14" t="s">
        <v>133</v>
      </c>
      <c r="AU124" s="14" t="s">
        <v>87</v>
      </c>
    </row>
    <row r="125" spans="1:65" s="2" customFormat="1" ht="11.25">
      <c r="A125" s="22"/>
      <c r="B125" s="127"/>
      <c r="C125" s="128"/>
      <c r="D125" s="185" t="s">
        <v>135</v>
      </c>
      <c r="E125" s="128"/>
      <c r="F125" s="186" t="s">
        <v>382</v>
      </c>
      <c r="G125" s="128"/>
      <c r="H125" s="128"/>
      <c r="I125" s="98"/>
      <c r="J125" s="128"/>
      <c r="K125" s="128"/>
      <c r="L125" s="23"/>
      <c r="M125" s="99"/>
      <c r="N125" s="100"/>
      <c r="O125" s="37"/>
      <c r="P125" s="37"/>
      <c r="Q125" s="37"/>
      <c r="R125" s="37"/>
      <c r="S125" s="37"/>
      <c r="T125" s="38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T125" s="14" t="s">
        <v>135</v>
      </c>
      <c r="AU125" s="14" t="s">
        <v>87</v>
      </c>
    </row>
    <row r="126" spans="1:65" s="2" customFormat="1" ht="24.2" customHeight="1">
      <c r="A126" s="22"/>
      <c r="B126" s="127"/>
      <c r="C126" s="178" t="s">
        <v>87</v>
      </c>
      <c r="D126" s="178" t="s">
        <v>127</v>
      </c>
      <c r="E126" s="179" t="s">
        <v>383</v>
      </c>
      <c r="F126" s="180" t="s">
        <v>384</v>
      </c>
      <c r="G126" s="181" t="s">
        <v>130</v>
      </c>
      <c r="H126" s="182">
        <v>40</v>
      </c>
      <c r="I126" s="91"/>
      <c r="J126" s="206">
        <f>ROUND(I126*H126,2)</f>
        <v>0</v>
      </c>
      <c r="K126" s="180" t="s">
        <v>131</v>
      </c>
      <c r="L126" s="23"/>
      <c r="M126" s="92" t="s">
        <v>1</v>
      </c>
      <c r="N126" s="93" t="s">
        <v>42</v>
      </c>
      <c r="O126" s="37"/>
      <c r="P126" s="94">
        <f>O126*H126</f>
        <v>0</v>
      </c>
      <c r="Q126" s="94">
        <v>0</v>
      </c>
      <c r="R126" s="94">
        <f>Q126*H126</f>
        <v>0</v>
      </c>
      <c r="S126" s="94">
        <v>0</v>
      </c>
      <c r="T126" s="95">
        <f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96" t="s">
        <v>132</v>
      </c>
      <c r="AT126" s="96" t="s">
        <v>127</v>
      </c>
      <c r="AU126" s="96" t="s">
        <v>87</v>
      </c>
      <c r="AY126" s="14" t="s">
        <v>125</v>
      </c>
      <c r="BE126" s="97">
        <f>IF(N126="základní",J126,0)</f>
        <v>0</v>
      </c>
      <c r="BF126" s="97">
        <f>IF(N126="snížená",J126,0)</f>
        <v>0</v>
      </c>
      <c r="BG126" s="97">
        <f>IF(N126="zákl. přenesená",J126,0)</f>
        <v>0</v>
      </c>
      <c r="BH126" s="97">
        <f>IF(N126="sníž. přenesená",J126,0)</f>
        <v>0</v>
      </c>
      <c r="BI126" s="97">
        <f>IF(N126="nulová",J126,0)</f>
        <v>0</v>
      </c>
      <c r="BJ126" s="14" t="s">
        <v>85</v>
      </c>
      <c r="BK126" s="97">
        <f>ROUND(I126*H126,2)</f>
        <v>0</v>
      </c>
      <c r="BL126" s="14" t="s">
        <v>132</v>
      </c>
      <c r="BM126" s="96" t="s">
        <v>132</v>
      </c>
    </row>
    <row r="127" spans="1:65" s="2" customFormat="1" ht="29.25">
      <c r="A127" s="22"/>
      <c r="B127" s="127"/>
      <c r="C127" s="128"/>
      <c r="D127" s="183" t="s">
        <v>133</v>
      </c>
      <c r="E127" s="128"/>
      <c r="F127" s="184" t="s">
        <v>385</v>
      </c>
      <c r="G127" s="128"/>
      <c r="H127" s="128"/>
      <c r="I127" s="98"/>
      <c r="J127" s="128"/>
      <c r="K127" s="128"/>
      <c r="L127" s="23"/>
      <c r="M127" s="99"/>
      <c r="N127" s="100"/>
      <c r="O127" s="37"/>
      <c r="P127" s="37"/>
      <c r="Q127" s="37"/>
      <c r="R127" s="37"/>
      <c r="S127" s="37"/>
      <c r="T127" s="38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T127" s="14" t="s">
        <v>133</v>
      </c>
      <c r="AU127" s="14" t="s">
        <v>87</v>
      </c>
    </row>
    <row r="128" spans="1:65" s="2" customFormat="1" ht="11.25">
      <c r="A128" s="22"/>
      <c r="B128" s="127"/>
      <c r="C128" s="128"/>
      <c r="D128" s="185" t="s">
        <v>135</v>
      </c>
      <c r="E128" s="128"/>
      <c r="F128" s="186" t="s">
        <v>386</v>
      </c>
      <c r="G128" s="128"/>
      <c r="H128" s="128"/>
      <c r="I128" s="98"/>
      <c r="J128" s="128"/>
      <c r="K128" s="128"/>
      <c r="L128" s="23"/>
      <c r="M128" s="99"/>
      <c r="N128" s="100"/>
      <c r="O128" s="37"/>
      <c r="P128" s="37"/>
      <c r="Q128" s="37"/>
      <c r="R128" s="37"/>
      <c r="S128" s="37"/>
      <c r="T128" s="38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T128" s="14" t="s">
        <v>135</v>
      </c>
      <c r="AU128" s="14" t="s">
        <v>87</v>
      </c>
    </row>
    <row r="129" spans="1:65" s="2" customFormat="1" ht="24.2" customHeight="1">
      <c r="A129" s="22"/>
      <c r="B129" s="127"/>
      <c r="C129" s="178" t="s">
        <v>141</v>
      </c>
      <c r="D129" s="178" t="s">
        <v>127</v>
      </c>
      <c r="E129" s="179" t="s">
        <v>387</v>
      </c>
      <c r="F129" s="180" t="s">
        <v>388</v>
      </c>
      <c r="G129" s="181" t="s">
        <v>130</v>
      </c>
      <c r="H129" s="182">
        <v>40</v>
      </c>
      <c r="I129" s="91"/>
      <c r="J129" s="206">
        <f>ROUND(I129*H129,2)</f>
        <v>0</v>
      </c>
      <c r="K129" s="180" t="s">
        <v>131</v>
      </c>
      <c r="L129" s="23"/>
      <c r="M129" s="92" t="s">
        <v>1</v>
      </c>
      <c r="N129" s="93" t="s">
        <v>42</v>
      </c>
      <c r="O129" s="37"/>
      <c r="P129" s="94">
        <f>O129*H129</f>
        <v>0</v>
      </c>
      <c r="Q129" s="94">
        <v>0</v>
      </c>
      <c r="R129" s="94">
        <f>Q129*H129</f>
        <v>0</v>
      </c>
      <c r="S129" s="94">
        <v>0</v>
      </c>
      <c r="T129" s="95">
        <f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96" t="s">
        <v>132</v>
      </c>
      <c r="AT129" s="96" t="s">
        <v>127</v>
      </c>
      <c r="AU129" s="96" t="s">
        <v>87</v>
      </c>
      <c r="AY129" s="14" t="s">
        <v>125</v>
      </c>
      <c r="BE129" s="97">
        <f>IF(N129="základní",J129,0)</f>
        <v>0</v>
      </c>
      <c r="BF129" s="97">
        <f>IF(N129="snížená",J129,0)</f>
        <v>0</v>
      </c>
      <c r="BG129" s="97">
        <f>IF(N129="zákl. přenesená",J129,0)</f>
        <v>0</v>
      </c>
      <c r="BH129" s="97">
        <f>IF(N129="sníž. přenesená",J129,0)</f>
        <v>0</v>
      </c>
      <c r="BI129" s="97">
        <f>IF(N129="nulová",J129,0)</f>
        <v>0</v>
      </c>
      <c r="BJ129" s="14" t="s">
        <v>85</v>
      </c>
      <c r="BK129" s="97">
        <f>ROUND(I129*H129,2)</f>
        <v>0</v>
      </c>
      <c r="BL129" s="14" t="s">
        <v>132</v>
      </c>
      <c r="BM129" s="96" t="s">
        <v>144</v>
      </c>
    </row>
    <row r="130" spans="1:65" s="2" customFormat="1" ht="19.5">
      <c r="A130" s="22"/>
      <c r="B130" s="127"/>
      <c r="C130" s="128"/>
      <c r="D130" s="183" t="s">
        <v>133</v>
      </c>
      <c r="E130" s="128"/>
      <c r="F130" s="184" t="s">
        <v>389</v>
      </c>
      <c r="G130" s="128"/>
      <c r="H130" s="128"/>
      <c r="I130" s="98"/>
      <c r="J130" s="128"/>
      <c r="K130" s="128"/>
      <c r="L130" s="23"/>
      <c r="M130" s="99"/>
      <c r="N130" s="100"/>
      <c r="O130" s="37"/>
      <c r="P130" s="37"/>
      <c r="Q130" s="37"/>
      <c r="R130" s="37"/>
      <c r="S130" s="37"/>
      <c r="T130" s="38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T130" s="14" t="s">
        <v>133</v>
      </c>
      <c r="AU130" s="14" t="s">
        <v>87</v>
      </c>
    </row>
    <row r="131" spans="1:65" s="2" customFormat="1" ht="11.25">
      <c r="A131" s="22"/>
      <c r="B131" s="127"/>
      <c r="C131" s="128"/>
      <c r="D131" s="185" t="s">
        <v>135</v>
      </c>
      <c r="E131" s="128"/>
      <c r="F131" s="186" t="s">
        <v>390</v>
      </c>
      <c r="G131" s="128"/>
      <c r="H131" s="128"/>
      <c r="I131" s="98"/>
      <c r="J131" s="128"/>
      <c r="K131" s="128"/>
      <c r="L131" s="23"/>
      <c r="M131" s="99"/>
      <c r="N131" s="100"/>
      <c r="O131" s="37"/>
      <c r="P131" s="37"/>
      <c r="Q131" s="37"/>
      <c r="R131" s="37"/>
      <c r="S131" s="37"/>
      <c r="T131" s="38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T131" s="14" t="s">
        <v>135</v>
      </c>
      <c r="AU131" s="14" t="s">
        <v>87</v>
      </c>
    </row>
    <row r="132" spans="1:65" s="2" customFormat="1" ht="24.2" customHeight="1">
      <c r="A132" s="22"/>
      <c r="B132" s="127"/>
      <c r="C132" s="178" t="s">
        <v>132</v>
      </c>
      <c r="D132" s="178" t="s">
        <v>127</v>
      </c>
      <c r="E132" s="179" t="s">
        <v>391</v>
      </c>
      <c r="F132" s="180" t="s">
        <v>392</v>
      </c>
      <c r="G132" s="181" t="s">
        <v>130</v>
      </c>
      <c r="H132" s="182">
        <v>40</v>
      </c>
      <c r="I132" s="91"/>
      <c r="J132" s="206">
        <f>ROUND(I132*H132,2)</f>
        <v>0</v>
      </c>
      <c r="K132" s="180" t="s">
        <v>131</v>
      </c>
      <c r="L132" s="23"/>
      <c r="M132" s="92" t="s">
        <v>1</v>
      </c>
      <c r="N132" s="93" t="s">
        <v>42</v>
      </c>
      <c r="O132" s="37"/>
      <c r="P132" s="94">
        <f>O132*H132</f>
        <v>0</v>
      </c>
      <c r="Q132" s="94">
        <v>0</v>
      </c>
      <c r="R132" s="94">
        <f>Q132*H132</f>
        <v>0</v>
      </c>
      <c r="S132" s="94">
        <v>0</v>
      </c>
      <c r="T132" s="95">
        <f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96" t="s">
        <v>132</v>
      </c>
      <c r="AT132" s="96" t="s">
        <v>127</v>
      </c>
      <c r="AU132" s="96" t="s">
        <v>87</v>
      </c>
      <c r="AY132" s="14" t="s">
        <v>125</v>
      </c>
      <c r="BE132" s="97">
        <f>IF(N132="základní",J132,0)</f>
        <v>0</v>
      </c>
      <c r="BF132" s="97">
        <f>IF(N132="snížená",J132,0)</f>
        <v>0</v>
      </c>
      <c r="BG132" s="97">
        <f>IF(N132="zákl. přenesená",J132,0)</f>
        <v>0</v>
      </c>
      <c r="BH132" s="97">
        <f>IF(N132="sníž. přenesená",J132,0)</f>
        <v>0</v>
      </c>
      <c r="BI132" s="97">
        <f>IF(N132="nulová",J132,0)</f>
        <v>0</v>
      </c>
      <c r="BJ132" s="14" t="s">
        <v>85</v>
      </c>
      <c r="BK132" s="97">
        <f>ROUND(I132*H132,2)</f>
        <v>0</v>
      </c>
      <c r="BL132" s="14" t="s">
        <v>132</v>
      </c>
      <c r="BM132" s="96" t="s">
        <v>149</v>
      </c>
    </row>
    <row r="133" spans="1:65" s="2" customFormat="1" ht="19.5">
      <c r="A133" s="22"/>
      <c r="B133" s="127"/>
      <c r="C133" s="128"/>
      <c r="D133" s="183" t="s">
        <v>133</v>
      </c>
      <c r="E133" s="128"/>
      <c r="F133" s="184" t="s">
        <v>393</v>
      </c>
      <c r="G133" s="128"/>
      <c r="H133" s="128"/>
      <c r="I133" s="98"/>
      <c r="J133" s="128"/>
      <c r="K133" s="128"/>
      <c r="L133" s="23"/>
      <c r="M133" s="99"/>
      <c r="N133" s="100"/>
      <c r="O133" s="37"/>
      <c r="P133" s="37"/>
      <c r="Q133" s="37"/>
      <c r="R133" s="37"/>
      <c r="S133" s="37"/>
      <c r="T133" s="38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T133" s="14" t="s">
        <v>133</v>
      </c>
      <c r="AU133" s="14" t="s">
        <v>87</v>
      </c>
    </row>
    <row r="134" spans="1:65" s="2" customFormat="1" ht="11.25">
      <c r="A134" s="22"/>
      <c r="B134" s="127"/>
      <c r="C134" s="128"/>
      <c r="D134" s="185" t="s">
        <v>135</v>
      </c>
      <c r="E134" s="128"/>
      <c r="F134" s="186" t="s">
        <v>394</v>
      </c>
      <c r="G134" s="128"/>
      <c r="H134" s="128"/>
      <c r="I134" s="98"/>
      <c r="J134" s="128"/>
      <c r="K134" s="128"/>
      <c r="L134" s="23"/>
      <c r="M134" s="99"/>
      <c r="N134" s="100"/>
      <c r="O134" s="37"/>
      <c r="P134" s="37"/>
      <c r="Q134" s="37"/>
      <c r="R134" s="37"/>
      <c r="S134" s="37"/>
      <c r="T134" s="38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T134" s="14" t="s">
        <v>135</v>
      </c>
      <c r="AU134" s="14" t="s">
        <v>87</v>
      </c>
    </row>
    <row r="135" spans="1:65" s="2" customFormat="1" ht="24.2" customHeight="1">
      <c r="A135" s="22"/>
      <c r="B135" s="127"/>
      <c r="C135" s="178" t="s">
        <v>152</v>
      </c>
      <c r="D135" s="178" t="s">
        <v>127</v>
      </c>
      <c r="E135" s="179" t="s">
        <v>395</v>
      </c>
      <c r="F135" s="180" t="s">
        <v>396</v>
      </c>
      <c r="G135" s="181" t="s">
        <v>130</v>
      </c>
      <c r="H135" s="182">
        <v>40</v>
      </c>
      <c r="I135" s="91"/>
      <c r="J135" s="206">
        <f>ROUND(I135*H135,2)</f>
        <v>0</v>
      </c>
      <c r="K135" s="180" t="s">
        <v>131</v>
      </c>
      <c r="L135" s="23"/>
      <c r="M135" s="92" t="s">
        <v>1</v>
      </c>
      <c r="N135" s="93" t="s">
        <v>42</v>
      </c>
      <c r="O135" s="37"/>
      <c r="P135" s="94">
        <f>O135*H135</f>
        <v>0</v>
      </c>
      <c r="Q135" s="94">
        <v>0</v>
      </c>
      <c r="R135" s="94">
        <f>Q135*H135</f>
        <v>0</v>
      </c>
      <c r="S135" s="94">
        <v>0</v>
      </c>
      <c r="T135" s="95">
        <f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96" t="s">
        <v>132</v>
      </c>
      <c r="AT135" s="96" t="s">
        <v>127</v>
      </c>
      <c r="AU135" s="96" t="s">
        <v>87</v>
      </c>
      <c r="AY135" s="14" t="s">
        <v>125</v>
      </c>
      <c r="BE135" s="97">
        <f>IF(N135="základní",J135,0)</f>
        <v>0</v>
      </c>
      <c r="BF135" s="97">
        <f>IF(N135="snížená",J135,0)</f>
        <v>0</v>
      </c>
      <c r="BG135" s="97">
        <f>IF(N135="zákl. přenesená",J135,0)</f>
        <v>0</v>
      </c>
      <c r="BH135" s="97">
        <f>IF(N135="sníž. přenesená",J135,0)</f>
        <v>0</v>
      </c>
      <c r="BI135" s="97">
        <f>IF(N135="nulová",J135,0)</f>
        <v>0</v>
      </c>
      <c r="BJ135" s="14" t="s">
        <v>85</v>
      </c>
      <c r="BK135" s="97">
        <f>ROUND(I135*H135,2)</f>
        <v>0</v>
      </c>
      <c r="BL135" s="14" t="s">
        <v>132</v>
      </c>
      <c r="BM135" s="96" t="s">
        <v>155</v>
      </c>
    </row>
    <row r="136" spans="1:65" s="2" customFormat="1" ht="19.5">
      <c r="A136" s="22"/>
      <c r="B136" s="127"/>
      <c r="C136" s="128"/>
      <c r="D136" s="183" t="s">
        <v>133</v>
      </c>
      <c r="E136" s="128"/>
      <c r="F136" s="184" t="s">
        <v>397</v>
      </c>
      <c r="G136" s="128"/>
      <c r="H136" s="128"/>
      <c r="I136" s="98"/>
      <c r="J136" s="128"/>
      <c r="K136" s="128"/>
      <c r="L136" s="23"/>
      <c r="M136" s="99"/>
      <c r="N136" s="100"/>
      <c r="O136" s="37"/>
      <c r="P136" s="37"/>
      <c r="Q136" s="37"/>
      <c r="R136" s="37"/>
      <c r="S136" s="37"/>
      <c r="T136" s="38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T136" s="14" t="s">
        <v>133</v>
      </c>
      <c r="AU136" s="14" t="s">
        <v>87</v>
      </c>
    </row>
    <row r="137" spans="1:65" s="2" customFormat="1" ht="11.25">
      <c r="A137" s="22"/>
      <c r="B137" s="127"/>
      <c r="C137" s="128"/>
      <c r="D137" s="185" t="s">
        <v>135</v>
      </c>
      <c r="E137" s="128"/>
      <c r="F137" s="186" t="s">
        <v>398</v>
      </c>
      <c r="G137" s="128"/>
      <c r="H137" s="128"/>
      <c r="I137" s="98"/>
      <c r="J137" s="128"/>
      <c r="K137" s="128"/>
      <c r="L137" s="23"/>
      <c r="M137" s="99"/>
      <c r="N137" s="100"/>
      <c r="O137" s="37"/>
      <c r="P137" s="37"/>
      <c r="Q137" s="37"/>
      <c r="R137" s="37"/>
      <c r="S137" s="37"/>
      <c r="T137" s="38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T137" s="14" t="s">
        <v>135</v>
      </c>
      <c r="AU137" s="14" t="s">
        <v>87</v>
      </c>
    </row>
    <row r="138" spans="1:65" s="2" customFormat="1" ht="16.5" customHeight="1">
      <c r="A138" s="22"/>
      <c r="B138" s="127"/>
      <c r="C138" s="178" t="s">
        <v>144</v>
      </c>
      <c r="D138" s="178" t="s">
        <v>127</v>
      </c>
      <c r="E138" s="179" t="s">
        <v>399</v>
      </c>
      <c r="F138" s="180" t="s">
        <v>400</v>
      </c>
      <c r="G138" s="181" t="s">
        <v>194</v>
      </c>
      <c r="H138" s="182">
        <v>1</v>
      </c>
      <c r="I138" s="91"/>
      <c r="J138" s="206">
        <f>ROUND(I138*H138,2)</f>
        <v>0</v>
      </c>
      <c r="K138" s="180" t="s">
        <v>131</v>
      </c>
      <c r="L138" s="23"/>
      <c r="M138" s="92" t="s">
        <v>1</v>
      </c>
      <c r="N138" s="93" t="s">
        <v>42</v>
      </c>
      <c r="O138" s="37"/>
      <c r="P138" s="94">
        <f>O138*H138</f>
        <v>0</v>
      </c>
      <c r="Q138" s="94">
        <v>0</v>
      </c>
      <c r="R138" s="94">
        <f>Q138*H138</f>
        <v>0</v>
      </c>
      <c r="S138" s="94">
        <v>0</v>
      </c>
      <c r="T138" s="95">
        <f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96" t="s">
        <v>132</v>
      </c>
      <c r="AT138" s="96" t="s">
        <v>127</v>
      </c>
      <c r="AU138" s="96" t="s">
        <v>87</v>
      </c>
      <c r="AY138" s="14" t="s">
        <v>125</v>
      </c>
      <c r="BE138" s="97">
        <f>IF(N138="základní",J138,0)</f>
        <v>0</v>
      </c>
      <c r="BF138" s="97">
        <f>IF(N138="snížená",J138,0)</f>
        <v>0</v>
      </c>
      <c r="BG138" s="97">
        <f>IF(N138="zákl. přenesená",J138,0)</f>
        <v>0</v>
      </c>
      <c r="BH138" s="97">
        <f>IF(N138="sníž. přenesená",J138,0)</f>
        <v>0</v>
      </c>
      <c r="BI138" s="97">
        <f>IF(N138="nulová",J138,0)</f>
        <v>0</v>
      </c>
      <c r="BJ138" s="14" t="s">
        <v>85</v>
      </c>
      <c r="BK138" s="97">
        <f>ROUND(I138*H138,2)</f>
        <v>0</v>
      </c>
      <c r="BL138" s="14" t="s">
        <v>132</v>
      </c>
      <c r="BM138" s="96" t="s">
        <v>160</v>
      </c>
    </row>
    <row r="139" spans="1:65" s="2" customFormat="1" ht="11.25">
      <c r="A139" s="22"/>
      <c r="B139" s="127"/>
      <c r="C139" s="128"/>
      <c r="D139" s="183" t="s">
        <v>133</v>
      </c>
      <c r="E139" s="128"/>
      <c r="F139" s="184" t="s">
        <v>401</v>
      </c>
      <c r="G139" s="128"/>
      <c r="H139" s="128"/>
      <c r="I139" s="98"/>
      <c r="J139" s="128"/>
      <c r="K139" s="128"/>
      <c r="L139" s="23"/>
      <c r="M139" s="99"/>
      <c r="N139" s="100"/>
      <c r="O139" s="37"/>
      <c r="P139" s="37"/>
      <c r="Q139" s="37"/>
      <c r="R139" s="37"/>
      <c r="S139" s="37"/>
      <c r="T139" s="38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T139" s="14" t="s">
        <v>133</v>
      </c>
      <c r="AU139" s="14" t="s">
        <v>87</v>
      </c>
    </row>
    <row r="140" spans="1:65" s="2" customFormat="1" ht="11.25">
      <c r="A140" s="22"/>
      <c r="B140" s="127"/>
      <c r="C140" s="128"/>
      <c r="D140" s="185" t="s">
        <v>135</v>
      </c>
      <c r="E140" s="128"/>
      <c r="F140" s="186" t="s">
        <v>402</v>
      </c>
      <c r="G140" s="128"/>
      <c r="H140" s="128"/>
      <c r="I140" s="98"/>
      <c r="J140" s="128"/>
      <c r="K140" s="128"/>
      <c r="L140" s="23"/>
      <c r="M140" s="99"/>
      <c r="N140" s="100"/>
      <c r="O140" s="37"/>
      <c r="P140" s="37"/>
      <c r="Q140" s="37"/>
      <c r="R140" s="37"/>
      <c r="S140" s="37"/>
      <c r="T140" s="38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T140" s="14" t="s">
        <v>135</v>
      </c>
      <c r="AU140" s="14" t="s">
        <v>87</v>
      </c>
    </row>
    <row r="141" spans="1:65" s="2" customFormat="1" ht="16.5" customHeight="1">
      <c r="A141" s="22"/>
      <c r="B141" s="127"/>
      <c r="C141" s="187" t="s">
        <v>163</v>
      </c>
      <c r="D141" s="187" t="s">
        <v>253</v>
      </c>
      <c r="E141" s="188" t="s">
        <v>403</v>
      </c>
      <c r="F141" s="189" t="s">
        <v>404</v>
      </c>
      <c r="G141" s="190" t="s">
        <v>340</v>
      </c>
      <c r="H141" s="191">
        <v>20</v>
      </c>
      <c r="I141" s="101"/>
      <c r="J141" s="207">
        <f>ROUND(I141*H141,2)</f>
        <v>0</v>
      </c>
      <c r="K141" s="189" t="s">
        <v>405</v>
      </c>
      <c r="L141" s="102"/>
      <c r="M141" s="103" t="s">
        <v>1</v>
      </c>
      <c r="N141" s="104" t="s">
        <v>42</v>
      </c>
      <c r="O141" s="37"/>
      <c r="P141" s="94">
        <f>O141*H141</f>
        <v>0</v>
      </c>
      <c r="Q141" s="94">
        <v>0</v>
      </c>
      <c r="R141" s="94">
        <f>Q141*H141</f>
        <v>0</v>
      </c>
      <c r="S141" s="94">
        <v>0</v>
      </c>
      <c r="T141" s="95">
        <f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96" t="s">
        <v>149</v>
      </c>
      <c r="AT141" s="96" t="s">
        <v>253</v>
      </c>
      <c r="AU141" s="96" t="s">
        <v>87</v>
      </c>
      <c r="AY141" s="14" t="s">
        <v>125</v>
      </c>
      <c r="BE141" s="97">
        <f>IF(N141="základní",J141,0)</f>
        <v>0</v>
      </c>
      <c r="BF141" s="97">
        <f>IF(N141="snížená",J141,0)</f>
        <v>0</v>
      </c>
      <c r="BG141" s="97">
        <f>IF(N141="zákl. přenesená",J141,0)</f>
        <v>0</v>
      </c>
      <c r="BH141" s="97">
        <f>IF(N141="sníž. přenesená",J141,0)</f>
        <v>0</v>
      </c>
      <c r="BI141" s="97">
        <f>IF(N141="nulová",J141,0)</f>
        <v>0</v>
      </c>
      <c r="BJ141" s="14" t="s">
        <v>85</v>
      </c>
      <c r="BK141" s="97">
        <f>ROUND(I141*H141,2)</f>
        <v>0</v>
      </c>
      <c r="BL141" s="14" t="s">
        <v>132</v>
      </c>
      <c r="BM141" s="96" t="s">
        <v>166</v>
      </c>
    </row>
    <row r="142" spans="1:65" s="2" customFormat="1" ht="11.25">
      <c r="A142" s="22"/>
      <c r="B142" s="127"/>
      <c r="C142" s="128"/>
      <c r="D142" s="183" t="s">
        <v>133</v>
      </c>
      <c r="E142" s="128"/>
      <c r="F142" s="184" t="s">
        <v>404</v>
      </c>
      <c r="G142" s="128"/>
      <c r="H142" s="128"/>
      <c r="I142" s="98"/>
      <c r="J142" s="128"/>
      <c r="K142" s="128"/>
      <c r="L142" s="23"/>
      <c r="M142" s="99"/>
      <c r="N142" s="100"/>
      <c r="O142" s="37"/>
      <c r="P142" s="37"/>
      <c r="Q142" s="37"/>
      <c r="R142" s="37"/>
      <c r="S142" s="37"/>
      <c r="T142" s="38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T142" s="14" t="s">
        <v>133</v>
      </c>
      <c r="AU142" s="14" t="s">
        <v>87</v>
      </c>
    </row>
    <row r="143" spans="1:65" s="2" customFormat="1" ht="16.5" customHeight="1">
      <c r="A143" s="22"/>
      <c r="B143" s="127"/>
      <c r="C143" s="187" t="s">
        <v>149</v>
      </c>
      <c r="D143" s="187" t="s">
        <v>253</v>
      </c>
      <c r="E143" s="188" t="s">
        <v>406</v>
      </c>
      <c r="F143" s="189" t="s">
        <v>407</v>
      </c>
      <c r="G143" s="190" t="s">
        <v>340</v>
      </c>
      <c r="H143" s="191">
        <v>20</v>
      </c>
      <c r="I143" s="101"/>
      <c r="J143" s="207">
        <f>ROUND(I143*H143,2)</f>
        <v>0</v>
      </c>
      <c r="K143" s="189" t="s">
        <v>405</v>
      </c>
      <c r="L143" s="102"/>
      <c r="M143" s="103" t="s">
        <v>1</v>
      </c>
      <c r="N143" s="104" t="s">
        <v>42</v>
      </c>
      <c r="O143" s="37"/>
      <c r="P143" s="94">
        <f>O143*H143</f>
        <v>0</v>
      </c>
      <c r="Q143" s="94">
        <v>0</v>
      </c>
      <c r="R143" s="94">
        <f>Q143*H143</f>
        <v>0</v>
      </c>
      <c r="S143" s="94">
        <v>0</v>
      </c>
      <c r="T143" s="95">
        <f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96" t="s">
        <v>149</v>
      </c>
      <c r="AT143" s="96" t="s">
        <v>253</v>
      </c>
      <c r="AU143" s="96" t="s">
        <v>87</v>
      </c>
      <c r="AY143" s="14" t="s">
        <v>125</v>
      </c>
      <c r="BE143" s="97">
        <f>IF(N143="základní",J143,0)</f>
        <v>0</v>
      </c>
      <c r="BF143" s="97">
        <f>IF(N143="snížená",J143,0)</f>
        <v>0</v>
      </c>
      <c r="BG143" s="97">
        <f>IF(N143="zákl. přenesená",J143,0)</f>
        <v>0</v>
      </c>
      <c r="BH143" s="97">
        <f>IF(N143="sníž. přenesená",J143,0)</f>
        <v>0</v>
      </c>
      <c r="BI143" s="97">
        <f>IF(N143="nulová",J143,0)</f>
        <v>0</v>
      </c>
      <c r="BJ143" s="14" t="s">
        <v>85</v>
      </c>
      <c r="BK143" s="97">
        <f>ROUND(I143*H143,2)</f>
        <v>0</v>
      </c>
      <c r="BL143" s="14" t="s">
        <v>132</v>
      </c>
      <c r="BM143" s="96" t="s">
        <v>171</v>
      </c>
    </row>
    <row r="144" spans="1:65" s="2" customFormat="1" ht="11.25">
      <c r="A144" s="22"/>
      <c r="B144" s="127"/>
      <c r="C144" s="128"/>
      <c r="D144" s="183" t="s">
        <v>133</v>
      </c>
      <c r="E144" s="128"/>
      <c r="F144" s="184" t="s">
        <v>407</v>
      </c>
      <c r="G144" s="128"/>
      <c r="H144" s="128"/>
      <c r="I144" s="98"/>
      <c r="J144" s="128"/>
      <c r="K144" s="128"/>
      <c r="L144" s="23"/>
      <c r="M144" s="105"/>
      <c r="N144" s="106"/>
      <c r="O144" s="107"/>
      <c r="P144" s="107"/>
      <c r="Q144" s="107"/>
      <c r="R144" s="107"/>
      <c r="S144" s="107"/>
      <c r="T144" s="108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T144" s="14" t="s">
        <v>133</v>
      </c>
      <c r="AU144" s="14" t="s">
        <v>87</v>
      </c>
    </row>
    <row r="145" spans="1:31" s="2" customFormat="1" ht="6.95" customHeight="1">
      <c r="A145" s="22"/>
      <c r="B145" s="155"/>
      <c r="C145" s="156"/>
      <c r="D145" s="156"/>
      <c r="E145" s="156"/>
      <c r="F145" s="156"/>
      <c r="G145" s="156"/>
      <c r="H145" s="156"/>
      <c r="I145" s="31"/>
      <c r="J145" s="156"/>
      <c r="K145" s="156"/>
      <c r="L145" s="23"/>
      <c r="M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</row>
  </sheetData>
  <sheetProtection algorithmName="SHA-512" hashValue="yzvyldJpofbGW42Y5nvcdBg02jIy9p5oOcDo7sj4ev3z4IFZdRgL0p3ZLesMXPN4YUoy9AMbCKod6Y/Mi1H9MQ==" saltValue="yxtocyI5NCngMfRnU7ZGcw==" spinCount="100000" sheet="1" formatCells="0" formatColumns="0" formatRows="0" insertColumns="0" insertRows="0" insertHyperlinks="0" deleteColumns="0" deleteRows="0" sort="0" autoFilter="0" pivotTables="0"/>
  <autoFilter ref="C118:K144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hyperlinks>
    <hyperlink ref="F125" r:id="rId1" xr:uid="{00000000-0004-0000-0200-000000000000}"/>
    <hyperlink ref="F128" r:id="rId2" xr:uid="{00000000-0004-0000-0200-000001000000}"/>
    <hyperlink ref="F131" r:id="rId3" xr:uid="{00000000-0004-0000-0200-000002000000}"/>
    <hyperlink ref="F134" r:id="rId4" xr:uid="{00000000-0004-0000-0200-000003000000}"/>
    <hyperlink ref="F137" r:id="rId5" xr:uid="{00000000-0004-0000-0200-000004000000}"/>
    <hyperlink ref="F140" r:id="rId6" xr:uid="{00000000-0004-0000-02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35"/>
  <sheetViews>
    <sheetView showGridLines="0" topLeftCell="A92" workbookViewId="0">
      <selection activeCell="F119" sqref="F119"/>
    </sheetView>
  </sheetViews>
  <sheetFormatPr defaultRowHeight="15"/>
  <cols>
    <col min="1" max="1" width="8.33203125" style="1" customWidth="1"/>
    <col min="2" max="2" width="1.1640625" style="119" customWidth="1"/>
    <col min="3" max="3" width="4.1640625" style="119" customWidth="1"/>
    <col min="4" max="4" width="4.33203125" style="119" customWidth="1"/>
    <col min="5" max="5" width="17.1640625" style="119" customWidth="1"/>
    <col min="6" max="6" width="50.83203125" style="119" customWidth="1"/>
    <col min="7" max="7" width="7.5" style="119" customWidth="1"/>
    <col min="8" max="8" width="14" style="119" customWidth="1"/>
    <col min="9" max="9" width="15.83203125" style="1" customWidth="1"/>
    <col min="10" max="11" width="22.33203125" style="119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B2" s="119"/>
      <c r="C2" s="119"/>
      <c r="D2" s="119"/>
      <c r="E2" s="119"/>
      <c r="F2" s="119"/>
      <c r="G2" s="119"/>
      <c r="H2" s="119"/>
      <c r="J2" s="119"/>
      <c r="K2" s="119"/>
      <c r="L2" s="118" t="s">
        <v>5</v>
      </c>
      <c r="M2" s="112"/>
      <c r="N2" s="112"/>
      <c r="O2" s="112"/>
      <c r="P2" s="112"/>
      <c r="Q2" s="112"/>
      <c r="R2" s="112"/>
      <c r="S2" s="112"/>
      <c r="T2" s="112"/>
      <c r="U2" s="112"/>
      <c r="V2" s="112"/>
      <c r="AT2" s="14" t="s">
        <v>93</v>
      </c>
    </row>
    <row r="3" spans="1:46" s="1" customFormat="1" ht="6.95" customHeight="1">
      <c r="B3" s="120"/>
      <c r="C3" s="121"/>
      <c r="D3" s="121"/>
      <c r="E3" s="121"/>
      <c r="F3" s="121"/>
      <c r="G3" s="121"/>
      <c r="H3" s="121"/>
      <c r="I3" s="15"/>
      <c r="J3" s="121"/>
      <c r="K3" s="121"/>
      <c r="L3" s="16"/>
      <c r="AT3" s="14" t="s">
        <v>87</v>
      </c>
    </row>
    <row r="4" spans="1:46" s="1" customFormat="1" ht="24.95" customHeight="1">
      <c r="B4" s="122"/>
      <c r="C4" s="119"/>
      <c r="D4" s="123" t="s">
        <v>94</v>
      </c>
      <c r="E4" s="119"/>
      <c r="F4" s="119"/>
      <c r="G4" s="119"/>
      <c r="H4" s="119"/>
      <c r="J4" s="119"/>
      <c r="K4" s="119"/>
      <c r="L4" s="16"/>
      <c r="M4" s="67" t="s">
        <v>10</v>
      </c>
      <c r="AT4" s="14" t="s">
        <v>3</v>
      </c>
    </row>
    <row r="5" spans="1:46" s="1" customFormat="1" ht="6.95" customHeight="1">
      <c r="B5" s="122"/>
      <c r="C5" s="119"/>
      <c r="D5" s="119"/>
      <c r="E5" s="119"/>
      <c r="F5" s="119"/>
      <c r="G5" s="119"/>
      <c r="H5" s="119"/>
      <c r="J5" s="119"/>
      <c r="K5" s="119"/>
      <c r="L5" s="16"/>
    </row>
    <row r="6" spans="1:46" s="1" customFormat="1" ht="12" customHeight="1">
      <c r="B6" s="122"/>
      <c r="C6" s="119"/>
      <c r="D6" s="124" t="s">
        <v>16</v>
      </c>
      <c r="E6" s="119"/>
      <c r="F6" s="119"/>
      <c r="G6" s="119"/>
      <c r="H6" s="119"/>
      <c r="J6" s="119"/>
      <c r="K6" s="119"/>
      <c r="L6" s="16"/>
    </row>
    <row r="7" spans="1:46" s="1" customFormat="1" ht="16.5" customHeight="1">
      <c r="B7" s="122"/>
      <c r="C7" s="119"/>
      <c r="D7" s="119"/>
      <c r="E7" s="125" t="str">
        <f>'Rekapitulace stavby'!K6</f>
        <v>Polní cesta RCH2 -  KoPÚ Vitějovice</v>
      </c>
      <c r="F7" s="126"/>
      <c r="G7" s="126"/>
      <c r="H7" s="126"/>
      <c r="J7" s="119"/>
      <c r="K7" s="119"/>
      <c r="L7" s="16"/>
    </row>
    <row r="8" spans="1:46" s="2" customFormat="1" ht="12" customHeight="1">
      <c r="A8" s="22"/>
      <c r="B8" s="127"/>
      <c r="C8" s="128"/>
      <c r="D8" s="124" t="s">
        <v>95</v>
      </c>
      <c r="E8" s="128"/>
      <c r="F8" s="128"/>
      <c r="G8" s="128"/>
      <c r="H8" s="128"/>
      <c r="I8" s="22"/>
      <c r="J8" s="128"/>
      <c r="K8" s="128"/>
      <c r="L8" s="28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pans="1:46" s="2" customFormat="1" ht="16.5" customHeight="1">
      <c r="A9" s="22"/>
      <c r="B9" s="127"/>
      <c r="C9" s="128"/>
      <c r="D9" s="128"/>
      <c r="E9" s="129" t="s">
        <v>408</v>
      </c>
      <c r="F9" s="130"/>
      <c r="G9" s="130"/>
      <c r="H9" s="130"/>
      <c r="I9" s="22"/>
      <c r="J9" s="128"/>
      <c r="K9" s="128"/>
      <c r="L9" s="28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46" s="2" customFormat="1" ht="11.25">
      <c r="A10" s="22"/>
      <c r="B10" s="127"/>
      <c r="C10" s="128"/>
      <c r="D10" s="128"/>
      <c r="E10" s="128"/>
      <c r="F10" s="128"/>
      <c r="G10" s="128"/>
      <c r="H10" s="128"/>
      <c r="I10" s="22"/>
      <c r="J10" s="128"/>
      <c r="K10" s="128"/>
      <c r="L10" s="28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1:46" s="2" customFormat="1" ht="12" customHeight="1">
      <c r="A11" s="22"/>
      <c r="B11" s="127"/>
      <c r="C11" s="128"/>
      <c r="D11" s="124" t="s">
        <v>18</v>
      </c>
      <c r="E11" s="128"/>
      <c r="F11" s="131" t="s">
        <v>1</v>
      </c>
      <c r="G11" s="128"/>
      <c r="H11" s="128"/>
      <c r="I11" s="19" t="s">
        <v>19</v>
      </c>
      <c r="J11" s="131" t="s">
        <v>1</v>
      </c>
      <c r="K11" s="128"/>
      <c r="L11" s="28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46" s="2" customFormat="1" ht="12" customHeight="1">
      <c r="A12" s="22"/>
      <c r="B12" s="127"/>
      <c r="C12" s="128"/>
      <c r="D12" s="124" t="s">
        <v>20</v>
      </c>
      <c r="E12" s="128"/>
      <c r="F12" s="131" t="s">
        <v>34</v>
      </c>
      <c r="G12" s="128"/>
      <c r="H12" s="128"/>
      <c r="I12" s="19" t="s">
        <v>22</v>
      </c>
      <c r="J12" s="192" t="str">
        <f>'Rekapitulace stavby'!AN8</f>
        <v>4. 4. 2023</v>
      </c>
      <c r="K12" s="128"/>
      <c r="L12" s="28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46" s="2" customFormat="1" ht="10.9" customHeight="1">
      <c r="A13" s="22"/>
      <c r="B13" s="127"/>
      <c r="C13" s="128"/>
      <c r="D13" s="128"/>
      <c r="E13" s="128"/>
      <c r="F13" s="128"/>
      <c r="G13" s="128"/>
      <c r="H13" s="128"/>
      <c r="I13" s="22"/>
      <c r="J13" s="128"/>
      <c r="K13" s="128"/>
      <c r="L13" s="28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46" s="2" customFormat="1" ht="12" customHeight="1">
      <c r="A14" s="22"/>
      <c r="B14" s="127"/>
      <c r="C14" s="128"/>
      <c r="D14" s="124" t="s">
        <v>24</v>
      </c>
      <c r="E14" s="128"/>
      <c r="F14" s="128"/>
      <c r="G14" s="128"/>
      <c r="H14" s="128"/>
      <c r="I14" s="19" t="s">
        <v>25</v>
      </c>
      <c r="J14" s="131" t="str">
        <f>IF('Rekapitulace stavby'!AN10="","",'Rekapitulace stavby'!AN10)</f>
        <v>01312774</v>
      </c>
      <c r="K14" s="128"/>
      <c r="L14" s="28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pans="1:46" s="2" customFormat="1" ht="18" customHeight="1">
      <c r="A15" s="22"/>
      <c r="B15" s="127"/>
      <c r="C15" s="128"/>
      <c r="D15" s="128"/>
      <c r="E15" s="131" t="str">
        <f>IF('Rekapitulace stavby'!E11="","",'Rekapitulace stavby'!E11)</f>
        <v>SPÚ, Pobočka Prachatice</v>
      </c>
      <c r="F15" s="128"/>
      <c r="G15" s="128"/>
      <c r="H15" s="128"/>
      <c r="I15" s="19" t="s">
        <v>28</v>
      </c>
      <c r="J15" s="131" t="str">
        <f>IF('Rekapitulace stavby'!AN11="","",'Rekapitulace stavby'!AN11)</f>
        <v/>
      </c>
      <c r="K15" s="128"/>
      <c r="L15" s="28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1:46" s="2" customFormat="1" ht="6.95" customHeight="1">
      <c r="A16" s="22"/>
      <c r="B16" s="127"/>
      <c r="C16" s="128"/>
      <c r="D16" s="128"/>
      <c r="E16" s="128"/>
      <c r="F16" s="128"/>
      <c r="G16" s="128"/>
      <c r="H16" s="128"/>
      <c r="I16" s="22"/>
      <c r="J16" s="128"/>
      <c r="K16" s="128"/>
      <c r="L16" s="28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s="2" customFormat="1" ht="12" customHeight="1">
      <c r="A17" s="22"/>
      <c r="B17" s="127"/>
      <c r="C17" s="128"/>
      <c r="D17" s="124" t="s">
        <v>29</v>
      </c>
      <c r="E17" s="128"/>
      <c r="F17" s="128"/>
      <c r="G17" s="128"/>
      <c r="H17" s="128"/>
      <c r="I17" s="19" t="s">
        <v>25</v>
      </c>
      <c r="J17" s="193">
        <f>'Rekapitulace stavby'!AN13</f>
        <v>0</v>
      </c>
      <c r="K17" s="128"/>
      <c r="L17" s="28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1:31" s="2" customFormat="1" ht="18" customHeight="1">
      <c r="A18" s="22"/>
      <c r="B18" s="127"/>
      <c r="C18" s="128"/>
      <c r="D18" s="128"/>
      <c r="E18" s="132">
        <f>'Rekapitulace stavby'!E14</f>
        <v>0</v>
      </c>
      <c r="F18" s="133"/>
      <c r="G18" s="133"/>
      <c r="H18" s="133"/>
      <c r="I18" s="19" t="s">
        <v>28</v>
      </c>
      <c r="J18" s="193">
        <f>'Rekapitulace stavby'!AN14</f>
        <v>0</v>
      </c>
      <c r="K18" s="128"/>
      <c r="L18" s="28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s="2" customFormat="1" ht="6.95" customHeight="1">
      <c r="A19" s="22"/>
      <c r="B19" s="127"/>
      <c r="C19" s="128"/>
      <c r="D19" s="128"/>
      <c r="E19" s="128"/>
      <c r="F19" s="128"/>
      <c r="G19" s="128"/>
      <c r="H19" s="128"/>
      <c r="I19" s="22"/>
      <c r="J19" s="128"/>
      <c r="K19" s="128"/>
      <c r="L19" s="28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s="2" customFormat="1" ht="12" customHeight="1">
      <c r="A20" s="22"/>
      <c r="B20" s="127"/>
      <c r="C20" s="128"/>
      <c r="D20" s="124" t="s">
        <v>30</v>
      </c>
      <c r="E20" s="128"/>
      <c r="F20" s="128"/>
      <c r="G20" s="128"/>
      <c r="H20" s="128"/>
      <c r="I20" s="19" t="s">
        <v>25</v>
      </c>
      <c r="J20" s="131" t="str">
        <f>IF('Rekapitulace stavby'!AN16="","",'Rekapitulace stavby'!AN16)</f>
        <v>27724905</v>
      </c>
      <c r="K20" s="128"/>
      <c r="L20" s="28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s="2" customFormat="1" ht="18" customHeight="1">
      <c r="A21" s="22"/>
      <c r="B21" s="127"/>
      <c r="C21" s="128"/>
      <c r="D21" s="128"/>
      <c r="E21" s="131" t="str">
        <f>IF('Rekapitulace stavby'!E17="","",'Rekapitulace stavby'!E17)</f>
        <v>Vodohospodářský atelier s. r. o.</v>
      </c>
      <c r="F21" s="128"/>
      <c r="G21" s="128"/>
      <c r="H21" s="128"/>
      <c r="I21" s="19" t="s">
        <v>28</v>
      </c>
      <c r="J21" s="131" t="str">
        <f>IF('Rekapitulace stavby'!AN17="","",'Rekapitulace stavby'!AN17)</f>
        <v/>
      </c>
      <c r="K21" s="128"/>
      <c r="L21" s="28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s="2" customFormat="1" ht="6.95" customHeight="1">
      <c r="A22" s="22"/>
      <c r="B22" s="127"/>
      <c r="C22" s="128"/>
      <c r="D22" s="128"/>
      <c r="E22" s="128"/>
      <c r="F22" s="128"/>
      <c r="G22" s="128"/>
      <c r="H22" s="128"/>
      <c r="I22" s="22"/>
      <c r="J22" s="128"/>
      <c r="K22" s="128"/>
      <c r="L22" s="28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s="2" customFormat="1" ht="12" customHeight="1">
      <c r="A23" s="22"/>
      <c r="B23" s="127"/>
      <c r="C23" s="128"/>
      <c r="D23" s="124" t="s">
        <v>33</v>
      </c>
      <c r="E23" s="128"/>
      <c r="F23" s="128"/>
      <c r="G23" s="128"/>
      <c r="H23" s="128"/>
      <c r="I23" s="19" t="s">
        <v>25</v>
      </c>
      <c r="J23" s="131" t="str">
        <f>IF('Rekapitulace stavby'!AN19="","",'Rekapitulace stavby'!AN19)</f>
        <v/>
      </c>
      <c r="K23" s="128"/>
      <c r="L23" s="28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s="2" customFormat="1" ht="18" customHeight="1">
      <c r="A24" s="22"/>
      <c r="B24" s="127"/>
      <c r="C24" s="128"/>
      <c r="D24" s="128"/>
      <c r="E24" s="131" t="str">
        <f>IF('Rekapitulace stavby'!E20="","",'Rekapitulace stavby'!E20)</f>
        <v xml:space="preserve"> </v>
      </c>
      <c r="F24" s="128"/>
      <c r="G24" s="128"/>
      <c r="H24" s="128"/>
      <c r="I24" s="19" t="s">
        <v>28</v>
      </c>
      <c r="J24" s="131" t="str">
        <f>IF('Rekapitulace stavby'!AN20="","",'Rekapitulace stavby'!AN20)</f>
        <v/>
      </c>
      <c r="K24" s="128"/>
      <c r="L24" s="28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s="2" customFormat="1" ht="6.95" customHeight="1">
      <c r="A25" s="22"/>
      <c r="B25" s="127"/>
      <c r="C25" s="128"/>
      <c r="D25" s="128"/>
      <c r="E25" s="128"/>
      <c r="F25" s="128"/>
      <c r="G25" s="128"/>
      <c r="H25" s="128"/>
      <c r="I25" s="22"/>
      <c r="J25" s="128"/>
      <c r="K25" s="128"/>
      <c r="L25" s="28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s="2" customFormat="1" ht="12" customHeight="1">
      <c r="A26" s="22"/>
      <c r="B26" s="127"/>
      <c r="C26" s="128"/>
      <c r="D26" s="124" t="s">
        <v>36</v>
      </c>
      <c r="E26" s="128"/>
      <c r="F26" s="128"/>
      <c r="G26" s="128"/>
      <c r="H26" s="128"/>
      <c r="I26" s="22"/>
      <c r="J26" s="128"/>
      <c r="K26" s="128"/>
      <c r="L26" s="28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s="8" customFormat="1" ht="16.5" customHeight="1">
      <c r="A27" s="68"/>
      <c r="B27" s="134"/>
      <c r="C27" s="135"/>
      <c r="D27" s="135"/>
      <c r="E27" s="136" t="s">
        <v>1</v>
      </c>
      <c r="F27" s="136"/>
      <c r="G27" s="136"/>
      <c r="H27" s="136"/>
      <c r="I27" s="68"/>
      <c r="J27" s="135"/>
      <c r="K27" s="135"/>
      <c r="L27" s="69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</row>
    <row r="28" spans="1:31" s="2" customFormat="1" ht="6.95" customHeight="1">
      <c r="A28" s="22"/>
      <c r="B28" s="127"/>
      <c r="C28" s="128"/>
      <c r="D28" s="128"/>
      <c r="E28" s="128"/>
      <c r="F28" s="128"/>
      <c r="G28" s="128"/>
      <c r="H28" s="128"/>
      <c r="I28" s="22"/>
      <c r="J28" s="128"/>
      <c r="K28" s="128"/>
      <c r="L28" s="28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s="2" customFormat="1" ht="6.95" customHeight="1">
      <c r="A29" s="22"/>
      <c r="B29" s="127"/>
      <c r="C29" s="128"/>
      <c r="D29" s="137"/>
      <c r="E29" s="137"/>
      <c r="F29" s="137"/>
      <c r="G29" s="137"/>
      <c r="H29" s="137"/>
      <c r="I29" s="45"/>
      <c r="J29" s="137"/>
      <c r="K29" s="137"/>
      <c r="L29" s="28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s="2" customFormat="1" ht="25.35" customHeight="1">
      <c r="A30" s="22"/>
      <c r="B30" s="127"/>
      <c r="C30" s="128"/>
      <c r="D30" s="138" t="s">
        <v>37</v>
      </c>
      <c r="E30" s="128"/>
      <c r="F30" s="128"/>
      <c r="G30" s="128"/>
      <c r="H30" s="128"/>
      <c r="I30" s="22"/>
      <c r="J30" s="194">
        <f>ROUND(J117, 2)</f>
        <v>0</v>
      </c>
      <c r="K30" s="128"/>
      <c r="L30" s="28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s="2" customFormat="1" ht="6.95" customHeight="1">
      <c r="A31" s="22"/>
      <c r="B31" s="127"/>
      <c r="C31" s="128"/>
      <c r="D31" s="137"/>
      <c r="E31" s="137"/>
      <c r="F31" s="137"/>
      <c r="G31" s="137"/>
      <c r="H31" s="137"/>
      <c r="I31" s="45"/>
      <c r="J31" s="137"/>
      <c r="K31" s="137"/>
      <c r="L31" s="28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s="2" customFormat="1" ht="14.45" customHeight="1">
      <c r="A32" s="22"/>
      <c r="B32" s="127"/>
      <c r="C32" s="128"/>
      <c r="D32" s="128"/>
      <c r="E32" s="128"/>
      <c r="F32" s="139" t="s">
        <v>39</v>
      </c>
      <c r="G32" s="128"/>
      <c r="H32" s="128"/>
      <c r="I32" s="25" t="s">
        <v>38</v>
      </c>
      <c r="J32" s="139" t="s">
        <v>40</v>
      </c>
      <c r="K32" s="128"/>
      <c r="L32" s="28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2" customFormat="1" ht="14.45" customHeight="1">
      <c r="A33" s="22"/>
      <c r="B33" s="127"/>
      <c r="C33" s="128"/>
      <c r="D33" s="140" t="s">
        <v>41</v>
      </c>
      <c r="E33" s="124" t="s">
        <v>42</v>
      </c>
      <c r="F33" s="141">
        <f>ROUND((SUM(BE117:BE134)),  2)</f>
        <v>0</v>
      </c>
      <c r="G33" s="128"/>
      <c r="H33" s="128"/>
      <c r="I33" s="70">
        <v>0.21</v>
      </c>
      <c r="J33" s="141">
        <f>ROUND(((SUM(BE117:BE134))*I33),  2)</f>
        <v>0</v>
      </c>
      <c r="K33" s="128"/>
      <c r="L33" s="28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s="2" customFormat="1" ht="14.45" customHeight="1">
      <c r="A34" s="22"/>
      <c r="B34" s="127"/>
      <c r="C34" s="128"/>
      <c r="D34" s="128"/>
      <c r="E34" s="124" t="s">
        <v>43</v>
      </c>
      <c r="F34" s="141">
        <f>ROUND((SUM(BF117:BF134)),  2)</f>
        <v>0</v>
      </c>
      <c r="G34" s="128"/>
      <c r="H34" s="128"/>
      <c r="I34" s="70">
        <v>0.15</v>
      </c>
      <c r="J34" s="141">
        <f>ROUND(((SUM(BF117:BF134))*I34),  2)</f>
        <v>0</v>
      </c>
      <c r="K34" s="128"/>
      <c r="L34" s="28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s="2" customFormat="1" ht="14.45" hidden="1" customHeight="1">
      <c r="A35" s="22"/>
      <c r="B35" s="127"/>
      <c r="C35" s="128"/>
      <c r="D35" s="128"/>
      <c r="E35" s="124" t="s">
        <v>44</v>
      </c>
      <c r="F35" s="141">
        <f>ROUND((SUM(BG117:BG134)),  2)</f>
        <v>0</v>
      </c>
      <c r="G35" s="128"/>
      <c r="H35" s="128"/>
      <c r="I35" s="70">
        <v>0.21</v>
      </c>
      <c r="J35" s="141">
        <f>0</f>
        <v>0</v>
      </c>
      <c r="K35" s="128"/>
      <c r="L35" s="28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s="2" customFormat="1" ht="14.45" hidden="1" customHeight="1">
      <c r="A36" s="22"/>
      <c r="B36" s="127"/>
      <c r="C36" s="128"/>
      <c r="D36" s="128"/>
      <c r="E36" s="124" t="s">
        <v>45</v>
      </c>
      <c r="F36" s="141">
        <f>ROUND((SUM(BH117:BH134)),  2)</f>
        <v>0</v>
      </c>
      <c r="G36" s="128"/>
      <c r="H36" s="128"/>
      <c r="I36" s="70">
        <v>0.15</v>
      </c>
      <c r="J36" s="141">
        <f>0</f>
        <v>0</v>
      </c>
      <c r="K36" s="128"/>
      <c r="L36" s="28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s="2" customFormat="1" ht="14.45" hidden="1" customHeight="1">
      <c r="A37" s="22"/>
      <c r="B37" s="127"/>
      <c r="C37" s="128"/>
      <c r="D37" s="128"/>
      <c r="E37" s="124" t="s">
        <v>46</v>
      </c>
      <c r="F37" s="141">
        <f>ROUND((SUM(BI117:BI134)),  2)</f>
        <v>0</v>
      </c>
      <c r="G37" s="128"/>
      <c r="H37" s="128"/>
      <c r="I37" s="70">
        <v>0</v>
      </c>
      <c r="J37" s="141">
        <f>0</f>
        <v>0</v>
      </c>
      <c r="K37" s="128"/>
      <c r="L37" s="28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1:31" s="2" customFormat="1" ht="6.95" customHeight="1">
      <c r="A38" s="22"/>
      <c r="B38" s="127"/>
      <c r="C38" s="128"/>
      <c r="D38" s="128"/>
      <c r="E38" s="128"/>
      <c r="F38" s="128"/>
      <c r="G38" s="128"/>
      <c r="H38" s="128"/>
      <c r="I38" s="22"/>
      <c r="J38" s="128"/>
      <c r="K38" s="128"/>
      <c r="L38" s="28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1:31" s="2" customFormat="1" ht="25.35" customHeight="1">
      <c r="A39" s="22"/>
      <c r="B39" s="127"/>
      <c r="C39" s="142"/>
      <c r="D39" s="143" t="s">
        <v>47</v>
      </c>
      <c r="E39" s="144"/>
      <c r="F39" s="144"/>
      <c r="G39" s="145" t="s">
        <v>48</v>
      </c>
      <c r="H39" s="146" t="s">
        <v>49</v>
      </c>
      <c r="I39" s="39"/>
      <c r="J39" s="195">
        <f>SUM(J30:J37)</f>
        <v>0</v>
      </c>
      <c r="K39" s="196"/>
      <c r="L39" s="28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1" s="2" customFormat="1" ht="14.45" customHeight="1">
      <c r="A40" s="22"/>
      <c r="B40" s="127"/>
      <c r="C40" s="128"/>
      <c r="D40" s="128"/>
      <c r="E40" s="128"/>
      <c r="F40" s="128"/>
      <c r="G40" s="128"/>
      <c r="H40" s="128"/>
      <c r="I40" s="22"/>
      <c r="J40" s="128"/>
      <c r="K40" s="128"/>
      <c r="L40" s="28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s="1" customFormat="1" ht="14.45" customHeight="1">
      <c r="B41" s="122"/>
      <c r="C41" s="119"/>
      <c r="D41" s="119"/>
      <c r="E41" s="119"/>
      <c r="F41" s="119"/>
      <c r="G41" s="119"/>
      <c r="H41" s="119"/>
      <c r="J41" s="119"/>
      <c r="K41" s="119"/>
      <c r="L41" s="16"/>
    </row>
    <row r="42" spans="1:31" s="1" customFormat="1" ht="14.45" customHeight="1">
      <c r="B42" s="122"/>
      <c r="C42" s="119"/>
      <c r="D42" s="119"/>
      <c r="E42" s="119"/>
      <c r="F42" s="119"/>
      <c r="G42" s="119"/>
      <c r="H42" s="119"/>
      <c r="J42" s="119"/>
      <c r="K42" s="119"/>
      <c r="L42" s="16"/>
    </row>
    <row r="43" spans="1:31" s="1" customFormat="1" ht="14.45" customHeight="1">
      <c r="B43" s="122"/>
      <c r="C43" s="119"/>
      <c r="D43" s="119"/>
      <c r="E43" s="119"/>
      <c r="F43" s="119"/>
      <c r="G43" s="119"/>
      <c r="H43" s="119"/>
      <c r="J43" s="119"/>
      <c r="K43" s="119"/>
      <c r="L43" s="16"/>
    </row>
    <row r="44" spans="1:31" s="1" customFormat="1" ht="14.45" customHeight="1">
      <c r="B44" s="122"/>
      <c r="C44" s="119"/>
      <c r="D44" s="119"/>
      <c r="E44" s="119"/>
      <c r="F44" s="119"/>
      <c r="G44" s="119"/>
      <c r="H44" s="119"/>
      <c r="J44" s="119"/>
      <c r="K44" s="119"/>
      <c r="L44" s="16"/>
    </row>
    <row r="45" spans="1:31" s="1" customFormat="1" ht="14.45" customHeight="1">
      <c r="B45" s="122"/>
      <c r="C45" s="119"/>
      <c r="D45" s="119"/>
      <c r="E45" s="119"/>
      <c r="F45" s="119"/>
      <c r="G45" s="119"/>
      <c r="H45" s="119"/>
      <c r="J45" s="119"/>
      <c r="K45" s="119"/>
      <c r="L45" s="16"/>
    </row>
    <row r="46" spans="1:31" s="1" customFormat="1" ht="14.45" customHeight="1">
      <c r="B46" s="122"/>
      <c r="C46" s="119"/>
      <c r="D46" s="119"/>
      <c r="E46" s="119"/>
      <c r="F46" s="119"/>
      <c r="G46" s="119"/>
      <c r="H46" s="119"/>
      <c r="J46" s="119"/>
      <c r="K46" s="119"/>
      <c r="L46" s="16"/>
    </row>
    <row r="47" spans="1:31" s="1" customFormat="1" ht="14.45" customHeight="1">
      <c r="B47" s="122"/>
      <c r="C47" s="119"/>
      <c r="D47" s="119"/>
      <c r="E47" s="119"/>
      <c r="F47" s="119"/>
      <c r="G47" s="119"/>
      <c r="H47" s="119"/>
      <c r="J47" s="119"/>
      <c r="K47" s="119"/>
      <c r="L47" s="16"/>
    </row>
    <row r="48" spans="1:31" s="1" customFormat="1" ht="14.45" customHeight="1">
      <c r="B48" s="122"/>
      <c r="C48" s="119"/>
      <c r="D48" s="119"/>
      <c r="E48" s="119"/>
      <c r="F48" s="119"/>
      <c r="G48" s="119"/>
      <c r="H48" s="119"/>
      <c r="J48" s="119"/>
      <c r="K48" s="119"/>
      <c r="L48" s="16"/>
    </row>
    <row r="49" spans="1:31" s="1" customFormat="1" ht="14.45" customHeight="1">
      <c r="B49" s="122"/>
      <c r="C49" s="119"/>
      <c r="D49" s="119"/>
      <c r="E49" s="119"/>
      <c r="F49" s="119"/>
      <c r="G49" s="119"/>
      <c r="H49" s="119"/>
      <c r="J49" s="119"/>
      <c r="K49" s="119"/>
      <c r="L49" s="16"/>
    </row>
    <row r="50" spans="1:31" s="2" customFormat="1" ht="14.45" customHeight="1">
      <c r="B50" s="147"/>
      <c r="C50" s="148"/>
      <c r="D50" s="149" t="s">
        <v>50</v>
      </c>
      <c r="E50" s="150"/>
      <c r="F50" s="150"/>
      <c r="G50" s="149" t="s">
        <v>51</v>
      </c>
      <c r="H50" s="150"/>
      <c r="I50" s="29"/>
      <c r="J50" s="150"/>
      <c r="K50" s="150"/>
      <c r="L50" s="28"/>
    </row>
    <row r="51" spans="1:31" ht="11.25">
      <c r="B51" s="122"/>
      <c r="L51" s="16"/>
    </row>
    <row r="52" spans="1:31" ht="11.25">
      <c r="B52" s="122"/>
      <c r="L52" s="16"/>
    </row>
    <row r="53" spans="1:31" ht="11.25">
      <c r="B53" s="122"/>
      <c r="L53" s="16"/>
    </row>
    <row r="54" spans="1:31" ht="11.25">
      <c r="B54" s="122"/>
      <c r="L54" s="16"/>
    </row>
    <row r="55" spans="1:31" ht="11.25">
      <c r="B55" s="122"/>
      <c r="L55" s="16"/>
    </row>
    <row r="56" spans="1:31" ht="11.25">
      <c r="B56" s="122"/>
      <c r="L56" s="16"/>
    </row>
    <row r="57" spans="1:31" ht="11.25">
      <c r="B57" s="122"/>
      <c r="L57" s="16"/>
    </row>
    <row r="58" spans="1:31" ht="11.25">
      <c r="B58" s="122"/>
      <c r="L58" s="16"/>
    </row>
    <row r="59" spans="1:31" ht="11.25">
      <c r="B59" s="122"/>
      <c r="L59" s="16"/>
    </row>
    <row r="60" spans="1:31" ht="11.25">
      <c r="B60" s="122"/>
      <c r="L60" s="16"/>
    </row>
    <row r="61" spans="1:31" s="2" customFormat="1" ht="12.75">
      <c r="A61" s="22"/>
      <c r="B61" s="127"/>
      <c r="C61" s="128"/>
      <c r="D61" s="151" t="s">
        <v>52</v>
      </c>
      <c r="E61" s="152"/>
      <c r="F61" s="153" t="s">
        <v>53</v>
      </c>
      <c r="G61" s="151" t="s">
        <v>52</v>
      </c>
      <c r="H61" s="152"/>
      <c r="I61" s="24"/>
      <c r="J61" s="197" t="s">
        <v>53</v>
      </c>
      <c r="K61" s="152"/>
      <c r="L61" s="28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spans="1:31" ht="11.25">
      <c r="B62" s="122"/>
      <c r="L62" s="16"/>
    </row>
    <row r="63" spans="1:31" ht="11.25">
      <c r="B63" s="122"/>
      <c r="L63" s="16"/>
    </row>
    <row r="64" spans="1:31" ht="11.25">
      <c r="B64" s="122"/>
      <c r="L64" s="16"/>
    </row>
    <row r="65" spans="1:31" s="2" customFormat="1" ht="12.75">
      <c r="A65" s="22"/>
      <c r="B65" s="127"/>
      <c r="C65" s="128"/>
      <c r="D65" s="149" t="s">
        <v>54</v>
      </c>
      <c r="E65" s="154"/>
      <c r="F65" s="154"/>
      <c r="G65" s="149" t="s">
        <v>55</v>
      </c>
      <c r="H65" s="154"/>
      <c r="I65" s="30"/>
      <c r="J65" s="154"/>
      <c r="K65" s="154"/>
      <c r="L65" s="28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spans="1:31" ht="11.25">
      <c r="B66" s="122"/>
      <c r="L66" s="16"/>
    </row>
    <row r="67" spans="1:31" ht="11.25">
      <c r="B67" s="122"/>
      <c r="L67" s="16"/>
    </row>
    <row r="68" spans="1:31" ht="11.25">
      <c r="B68" s="122"/>
      <c r="L68" s="16"/>
    </row>
    <row r="69" spans="1:31" ht="11.25">
      <c r="B69" s="122"/>
      <c r="L69" s="16"/>
    </row>
    <row r="70" spans="1:31" ht="11.25">
      <c r="B70" s="122"/>
      <c r="L70" s="16"/>
    </row>
    <row r="71" spans="1:31" ht="11.25">
      <c r="B71" s="122"/>
      <c r="L71" s="16"/>
    </row>
    <row r="72" spans="1:31" ht="11.25">
      <c r="B72" s="122"/>
      <c r="L72" s="16"/>
    </row>
    <row r="73" spans="1:31" ht="11.25">
      <c r="B73" s="122"/>
      <c r="L73" s="16"/>
    </row>
    <row r="74" spans="1:31" ht="11.25">
      <c r="B74" s="122"/>
      <c r="L74" s="16"/>
    </row>
    <row r="75" spans="1:31" ht="11.25">
      <c r="B75" s="122"/>
      <c r="L75" s="16"/>
    </row>
    <row r="76" spans="1:31" s="2" customFormat="1" ht="12.75">
      <c r="A76" s="22"/>
      <c r="B76" s="127"/>
      <c r="C76" s="128"/>
      <c r="D76" s="151" t="s">
        <v>52</v>
      </c>
      <c r="E76" s="152"/>
      <c r="F76" s="153" t="s">
        <v>53</v>
      </c>
      <c r="G76" s="151" t="s">
        <v>52</v>
      </c>
      <c r="H76" s="152"/>
      <c r="I76" s="24"/>
      <c r="J76" s="197" t="s">
        <v>53</v>
      </c>
      <c r="K76" s="152"/>
      <c r="L76" s="28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pans="1:31" s="2" customFormat="1" ht="14.45" customHeight="1">
      <c r="A77" s="22"/>
      <c r="B77" s="155"/>
      <c r="C77" s="156"/>
      <c r="D77" s="156"/>
      <c r="E77" s="156"/>
      <c r="F77" s="156"/>
      <c r="G77" s="156"/>
      <c r="H77" s="156"/>
      <c r="I77" s="31"/>
      <c r="J77" s="156"/>
      <c r="K77" s="156"/>
      <c r="L77" s="28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pans="1:47" s="2" customFormat="1" ht="6.95" customHeight="1">
      <c r="A81" s="22"/>
      <c r="B81" s="157"/>
      <c r="C81" s="158"/>
      <c r="D81" s="158"/>
      <c r="E81" s="158"/>
      <c r="F81" s="158"/>
      <c r="G81" s="158"/>
      <c r="H81" s="158"/>
      <c r="I81" s="32"/>
      <c r="J81" s="158"/>
      <c r="K81" s="158"/>
      <c r="L81" s="28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pans="1:47" s="2" customFormat="1" ht="24.95" customHeight="1">
      <c r="A82" s="22"/>
      <c r="B82" s="127"/>
      <c r="C82" s="123" t="s">
        <v>97</v>
      </c>
      <c r="D82" s="128"/>
      <c r="E82" s="128"/>
      <c r="F82" s="128"/>
      <c r="G82" s="128"/>
      <c r="H82" s="128"/>
      <c r="I82" s="22"/>
      <c r="J82" s="128"/>
      <c r="K82" s="128"/>
      <c r="L82" s="28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pans="1:47" s="2" customFormat="1" ht="6.95" customHeight="1">
      <c r="A83" s="22"/>
      <c r="B83" s="127"/>
      <c r="C83" s="128"/>
      <c r="D83" s="128"/>
      <c r="E83" s="128"/>
      <c r="F83" s="128"/>
      <c r="G83" s="128"/>
      <c r="H83" s="128"/>
      <c r="I83" s="22"/>
      <c r="J83" s="128"/>
      <c r="K83" s="128"/>
      <c r="L83" s="28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pans="1:47" s="2" customFormat="1" ht="12" customHeight="1">
      <c r="A84" s="22"/>
      <c r="B84" s="127"/>
      <c r="C84" s="124" t="s">
        <v>16</v>
      </c>
      <c r="D84" s="128"/>
      <c r="E84" s="128"/>
      <c r="F84" s="128"/>
      <c r="G84" s="128"/>
      <c r="H84" s="128"/>
      <c r="I84" s="22"/>
      <c r="J84" s="128"/>
      <c r="K84" s="128"/>
      <c r="L84" s="28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pans="1:47" s="2" customFormat="1" ht="16.5" customHeight="1">
      <c r="A85" s="22"/>
      <c r="B85" s="127"/>
      <c r="C85" s="128"/>
      <c r="D85" s="128"/>
      <c r="E85" s="125" t="str">
        <f>E7</f>
        <v>Polní cesta RCH2 -  KoPÚ Vitějovice</v>
      </c>
      <c r="F85" s="126"/>
      <c r="G85" s="126"/>
      <c r="H85" s="126"/>
      <c r="I85" s="22"/>
      <c r="J85" s="128"/>
      <c r="K85" s="128"/>
      <c r="L85" s="28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pans="1:47" s="2" customFormat="1" ht="12" customHeight="1">
      <c r="A86" s="22"/>
      <c r="B86" s="127"/>
      <c r="C86" s="124" t="s">
        <v>95</v>
      </c>
      <c r="D86" s="128"/>
      <c r="E86" s="128"/>
      <c r="F86" s="128"/>
      <c r="G86" s="128"/>
      <c r="H86" s="128"/>
      <c r="I86" s="22"/>
      <c r="J86" s="128"/>
      <c r="K86" s="128"/>
      <c r="L86" s="28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pans="1:47" s="2" customFormat="1" ht="16.5" customHeight="1">
      <c r="A87" s="22"/>
      <c r="B87" s="127"/>
      <c r="C87" s="128"/>
      <c r="D87" s="128"/>
      <c r="E87" s="129" t="str">
        <f>E9</f>
        <v>Objekt 3 - Vedlejší a osta...</v>
      </c>
      <c r="F87" s="130"/>
      <c r="G87" s="130"/>
      <c r="H87" s="130"/>
      <c r="I87" s="22"/>
      <c r="J87" s="128"/>
      <c r="K87" s="128"/>
      <c r="L87" s="28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pans="1:47" s="2" customFormat="1" ht="6.95" customHeight="1">
      <c r="A88" s="22"/>
      <c r="B88" s="127"/>
      <c r="C88" s="128"/>
      <c r="D88" s="128"/>
      <c r="E88" s="128"/>
      <c r="F88" s="128"/>
      <c r="G88" s="128"/>
      <c r="H88" s="128"/>
      <c r="I88" s="22"/>
      <c r="J88" s="128"/>
      <c r="K88" s="128"/>
      <c r="L88" s="28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pans="1:47" s="2" customFormat="1" ht="12" customHeight="1">
      <c r="A89" s="22"/>
      <c r="B89" s="127"/>
      <c r="C89" s="124" t="s">
        <v>20</v>
      </c>
      <c r="D89" s="128"/>
      <c r="E89" s="128"/>
      <c r="F89" s="131" t="str">
        <f>F12</f>
        <v xml:space="preserve"> </v>
      </c>
      <c r="G89" s="128"/>
      <c r="H89" s="128"/>
      <c r="I89" s="19" t="s">
        <v>22</v>
      </c>
      <c r="J89" s="192" t="str">
        <f>IF(J12="","",J12)</f>
        <v>4. 4. 2023</v>
      </c>
      <c r="K89" s="128"/>
      <c r="L89" s="28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pans="1:47" s="2" customFormat="1" ht="6.95" customHeight="1">
      <c r="A90" s="22"/>
      <c r="B90" s="127"/>
      <c r="C90" s="128"/>
      <c r="D90" s="128"/>
      <c r="E90" s="128"/>
      <c r="F90" s="128"/>
      <c r="G90" s="128"/>
      <c r="H90" s="128"/>
      <c r="I90" s="22"/>
      <c r="J90" s="128"/>
      <c r="K90" s="128"/>
      <c r="L90" s="28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pans="1:47" s="2" customFormat="1" ht="25.7" customHeight="1">
      <c r="A91" s="22"/>
      <c r="B91" s="127"/>
      <c r="C91" s="124" t="s">
        <v>24</v>
      </c>
      <c r="D91" s="128"/>
      <c r="E91" s="128"/>
      <c r="F91" s="131" t="str">
        <f>E15</f>
        <v>SPÚ, Pobočka Prachatice</v>
      </c>
      <c r="G91" s="128"/>
      <c r="H91" s="128"/>
      <c r="I91" s="19" t="s">
        <v>30</v>
      </c>
      <c r="J91" s="198" t="str">
        <f>E21</f>
        <v>Vodohospodářský atelier s. r. o.</v>
      </c>
      <c r="K91" s="128"/>
      <c r="L91" s="28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pans="1:47" s="2" customFormat="1" ht="15.2" customHeight="1">
      <c r="A92" s="22"/>
      <c r="B92" s="127"/>
      <c r="C92" s="124" t="s">
        <v>29</v>
      </c>
      <c r="D92" s="128"/>
      <c r="E92" s="128"/>
      <c r="F92" s="131">
        <f>IF(E18="","",E18)</f>
        <v>0</v>
      </c>
      <c r="G92" s="128"/>
      <c r="H92" s="128"/>
      <c r="I92" s="19" t="s">
        <v>33</v>
      </c>
      <c r="J92" s="198" t="str">
        <f>E24</f>
        <v xml:space="preserve"> </v>
      </c>
      <c r="K92" s="128"/>
      <c r="L92" s="28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pans="1:47" s="2" customFormat="1" ht="10.35" customHeight="1">
      <c r="A93" s="22"/>
      <c r="B93" s="127"/>
      <c r="C93" s="128"/>
      <c r="D93" s="128"/>
      <c r="E93" s="128"/>
      <c r="F93" s="128"/>
      <c r="G93" s="128"/>
      <c r="H93" s="128"/>
      <c r="I93" s="22"/>
      <c r="J93" s="128"/>
      <c r="K93" s="128"/>
      <c r="L93" s="28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pans="1:47" s="2" customFormat="1" ht="29.25" customHeight="1">
      <c r="A94" s="22"/>
      <c r="B94" s="127"/>
      <c r="C94" s="159" t="s">
        <v>98</v>
      </c>
      <c r="D94" s="142"/>
      <c r="E94" s="142"/>
      <c r="F94" s="142"/>
      <c r="G94" s="142"/>
      <c r="H94" s="142"/>
      <c r="I94" s="71"/>
      <c r="J94" s="199" t="s">
        <v>99</v>
      </c>
      <c r="K94" s="142"/>
      <c r="L94" s="28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spans="1:47" s="2" customFormat="1" ht="10.35" customHeight="1">
      <c r="A95" s="22"/>
      <c r="B95" s="127"/>
      <c r="C95" s="128"/>
      <c r="D95" s="128"/>
      <c r="E95" s="128"/>
      <c r="F95" s="128"/>
      <c r="G95" s="128"/>
      <c r="H95" s="128"/>
      <c r="I95" s="22"/>
      <c r="J95" s="128"/>
      <c r="K95" s="128"/>
      <c r="L95" s="28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spans="1:47" s="2" customFormat="1" ht="22.9" customHeight="1">
      <c r="A96" s="22"/>
      <c r="B96" s="127"/>
      <c r="C96" s="160" t="s">
        <v>100</v>
      </c>
      <c r="D96" s="128"/>
      <c r="E96" s="128"/>
      <c r="F96" s="128"/>
      <c r="G96" s="128"/>
      <c r="H96" s="128"/>
      <c r="I96" s="22"/>
      <c r="J96" s="194">
        <f>J117</f>
        <v>0</v>
      </c>
      <c r="K96" s="128"/>
      <c r="L96" s="28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U96" s="14" t="s">
        <v>101</v>
      </c>
    </row>
    <row r="97" spans="1:31" s="9" customFormat="1" ht="24.95" customHeight="1">
      <c r="B97" s="161"/>
      <c r="C97" s="162"/>
      <c r="D97" s="163" t="s">
        <v>409</v>
      </c>
      <c r="E97" s="164"/>
      <c r="F97" s="164"/>
      <c r="G97" s="164"/>
      <c r="H97" s="164"/>
      <c r="I97" s="73"/>
      <c r="J97" s="200">
        <f>J118</f>
        <v>0</v>
      </c>
      <c r="K97" s="162"/>
      <c r="L97" s="72"/>
    </row>
    <row r="98" spans="1:31" s="2" customFormat="1" ht="21.75" customHeight="1">
      <c r="A98" s="22"/>
      <c r="B98" s="127"/>
      <c r="C98" s="128"/>
      <c r="D98" s="128"/>
      <c r="E98" s="128"/>
      <c r="F98" s="128"/>
      <c r="G98" s="128"/>
      <c r="H98" s="128"/>
      <c r="I98" s="22"/>
      <c r="J98" s="128"/>
      <c r="K98" s="128"/>
      <c r="L98" s="28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</row>
    <row r="99" spans="1:31" s="2" customFormat="1" ht="6.95" customHeight="1">
      <c r="A99" s="22"/>
      <c r="B99" s="155"/>
      <c r="C99" s="156"/>
      <c r="D99" s="156"/>
      <c r="E99" s="156"/>
      <c r="F99" s="156"/>
      <c r="G99" s="156"/>
      <c r="H99" s="156"/>
      <c r="I99" s="31"/>
      <c r="J99" s="156"/>
      <c r="K99" s="156"/>
      <c r="L99" s="28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</row>
    <row r="103" spans="1:31" s="2" customFormat="1" ht="6.95" customHeight="1">
      <c r="A103" s="22"/>
      <c r="B103" s="157"/>
      <c r="C103" s="158"/>
      <c r="D103" s="158"/>
      <c r="E103" s="158"/>
      <c r="F103" s="158"/>
      <c r="G103" s="158"/>
      <c r="H103" s="158"/>
      <c r="I103" s="32"/>
      <c r="J103" s="158"/>
      <c r="K103" s="158"/>
      <c r="L103" s="28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spans="1:31" s="2" customFormat="1" ht="24.95" customHeight="1">
      <c r="A104" s="22"/>
      <c r="B104" s="127"/>
      <c r="C104" s="123" t="s">
        <v>110</v>
      </c>
      <c r="D104" s="128"/>
      <c r="E104" s="128"/>
      <c r="F104" s="128"/>
      <c r="G104" s="128"/>
      <c r="H104" s="128"/>
      <c r="I104" s="22"/>
      <c r="J104" s="128"/>
      <c r="K104" s="128"/>
      <c r="L104" s="28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5" spans="1:31" s="2" customFormat="1" ht="6.95" customHeight="1">
      <c r="A105" s="22"/>
      <c r="B105" s="127"/>
      <c r="C105" s="128"/>
      <c r="D105" s="128"/>
      <c r="E105" s="128"/>
      <c r="F105" s="128"/>
      <c r="G105" s="128"/>
      <c r="H105" s="128"/>
      <c r="I105" s="22"/>
      <c r="J105" s="128"/>
      <c r="K105" s="128"/>
      <c r="L105" s="28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pans="1:31" s="2" customFormat="1" ht="12" customHeight="1">
      <c r="A106" s="22"/>
      <c r="B106" s="127"/>
      <c r="C106" s="124" t="s">
        <v>16</v>
      </c>
      <c r="D106" s="128"/>
      <c r="E106" s="128"/>
      <c r="F106" s="128"/>
      <c r="G106" s="128"/>
      <c r="H106" s="128"/>
      <c r="I106" s="22"/>
      <c r="J106" s="128"/>
      <c r="K106" s="128"/>
      <c r="L106" s="28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pans="1:31" s="2" customFormat="1" ht="16.5" customHeight="1">
      <c r="A107" s="22"/>
      <c r="B107" s="127"/>
      <c r="C107" s="128"/>
      <c r="D107" s="128"/>
      <c r="E107" s="125" t="str">
        <f>E7</f>
        <v>Polní cesta RCH2 -  KoPÚ Vitějovice</v>
      </c>
      <c r="F107" s="126"/>
      <c r="G107" s="126"/>
      <c r="H107" s="126"/>
      <c r="I107" s="22"/>
      <c r="J107" s="128"/>
      <c r="K107" s="128"/>
      <c r="L107" s="28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pans="1:31" s="2" customFormat="1" ht="12" customHeight="1">
      <c r="A108" s="22"/>
      <c r="B108" s="127"/>
      <c r="C108" s="124" t="s">
        <v>95</v>
      </c>
      <c r="D108" s="128"/>
      <c r="E108" s="128"/>
      <c r="F108" s="128"/>
      <c r="G108" s="128"/>
      <c r="H108" s="128"/>
      <c r="I108" s="22"/>
      <c r="J108" s="128"/>
      <c r="K108" s="128"/>
      <c r="L108" s="28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pans="1:31" s="2" customFormat="1" ht="16.5" customHeight="1">
      <c r="A109" s="22"/>
      <c r="B109" s="127"/>
      <c r="C109" s="128"/>
      <c r="D109" s="128"/>
      <c r="E109" s="129" t="str">
        <f>E9</f>
        <v>Objekt 3 - Vedlejší a osta...</v>
      </c>
      <c r="F109" s="130"/>
      <c r="G109" s="130"/>
      <c r="H109" s="130"/>
      <c r="I109" s="22"/>
      <c r="J109" s="128"/>
      <c r="K109" s="128"/>
      <c r="L109" s="28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pans="1:31" s="2" customFormat="1" ht="6.95" customHeight="1">
      <c r="A110" s="22"/>
      <c r="B110" s="127"/>
      <c r="C110" s="128"/>
      <c r="D110" s="128"/>
      <c r="E110" s="128"/>
      <c r="F110" s="128"/>
      <c r="G110" s="128"/>
      <c r="H110" s="128"/>
      <c r="I110" s="22"/>
      <c r="J110" s="128"/>
      <c r="K110" s="128"/>
      <c r="L110" s="28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pans="1:31" s="2" customFormat="1" ht="12" customHeight="1">
      <c r="A111" s="22"/>
      <c r="B111" s="127"/>
      <c r="C111" s="124" t="s">
        <v>20</v>
      </c>
      <c r="D111" s="128"/>
      <c r="E111" s="128"/>
      <c r="F111" s="131" t="str">
        <f>F12</f>
        <v xml:space="preserve"> </v>
      </c>
      <c r="G111" s="128"/>
      <c r="H111" s="128"/>
      <c r="I111" s="19" t="s">
        <v>22</v>
      </c>
      <c r="J111" s="192" t="str">
        <f>IF(J12="","",J12)</f>
        <v>4. 4. 2023</v>
      </c>
      <c r="K111" s="128"/>
      <c r="L111" s="28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pans="1:31" s="2" customFormat="1" ht="6.95" customHeight="1">
      <c r="A112" s="22"/>
      <c r="B112" s="127"/>
      <c r="C112" s="128"/>
      <c r="D112" s="128"/>
      <c r="E112" s="128"/>
      <c r="F112" s="128"/>
      <c r="G112" s="128"/>
      <c r="H112" s="128"/>
      <c r="I112" s="22"/>
      <c r="J112" s="128"/>
      <c r="K112" s="128"/>
      <c r="L112" s="28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pans="1:65" s="2" customFormat="1" ht="25.7" customHeight="1">
      <c r="A113" s="22"/>
      <c r="B113" s="127"/>
      <c r="C113" s="124" t="s">
        <v>24</v>
      </c>
      <c r="D113" s="128"/>
      <c r="E113" s="128"/>
      <c r="F113" s="131" t="str">
        <f>E15</f>
        <v>SPÚ, Pobočka Prachatice</v>
      </c>
      <c r="G113" s="128"/>
      <c r="H113" s="128"/>
      <c r="I113" s="19" t="s">
        <v>30</v>
      </c>
      <c r="J113" s="198" t="str">
        <f>E21</f>
        <v>Vodohospodářský atelier s. r. o.</v>
      </c>
      <c r="K113" s="128"/>
      <c r="L113" s="28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pans="1:65" s="2" customFormat="1" ht="15.2" customHeight="1">
      <c r="A114" s="22"/>
      <c r="B114" s="127"/>
      <c r="C114" s="124" t="s">
        <v>29</v>
      </c>
      <c r="D114" s="128"/>
      <c r="E114" s="128"/>
      <c r="F114" s="131">
        <f>IF(E18="","",E18)</f>
        <v>0</v>
      </c>
      <c r="G114" s="128"/>
      <c r="H114" s="128"/>
      <c r="I114" s="19" t="s">
        <v>33</v>
      </c>
      <c r="J114" s="198" t="str">
        <f>E24</f>
        <v xml:space="preserve"> </v>
      </c>
      <c r="K114" s="128"/>
      <c r="L114" s="28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pans="1:65" s="2" customFormat="1" ht="10.35" customHeight="1">
      <c r="A115" s="22"/>
      <c r="B115" s="127"/>
      <c r="C115" s="128"/>
      <c r="D115" s="128"/>
      <c r="E115" s="128"/>
      <c r="F115" s="128"/>
      <c r="G115" s="128"/>
      <c r="H115" s="128"/>
      <c r="I115" s="22"/>
      <c r="J115" s="128"/>
      <c r="K115" s="128"/>
      <c r="L115" s="28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pans="1:65" s="11" customFormat="1" ht="29.25" customHeight="1">
      <c r="A116" s="76"/>
      <c r="B116" s="169"/>
      <c r="C116" s="170" t="s">
        <v>111</v>
      </c>
      <c r="D116" s="171" t="s">
        <v>62</v>
      </c>
      <c r="E116" s="171" t="s">
        <v>58</v>
      </c>
      <c r="F116" s="171" t="s">
        <v>59</v>
      </c>
      <c r="G116" s="171" t="s">
        <v>112</v>
      </c>
      <c r="H116" s="171" t="s">
        <v>113</v>
      </c>
      <c r="I116" s="77" t="s">
        <v>114</v>
      </c>
      <c r="J116" s="171" t="s">
        <v>99</v>
      </c>
      <c r="K116" s="202" t="s">
        <v>115</v>
      </c>
      <c r="L116" s="78"/>
      <c r="M116" s="41" t="s">
        <v>1</v>
      </c>
      <c r="N116" s="42" t="s">
        <v>41</v>
      </c>
      <c r="O116" s="42" t="s">
        <v>116</v>
      </c>
      <c r="P116" s="42" t="s">
        <v>117</v>
      </c>
      <c r="Q116" s="42" t="s">
        <v>118</v>
      </c>
      <c r="R116" s="42" t="s">
        <v>119</v>
      </c>
      <c r="S116" s="42" t="s">
        <v>120</v>
      </c>
      <c r="T116" s="43" t="s">
        <v>121</v>
      </c>
      <c r="U116" s="76"/>
      <c r="V116" s="76"/>
      <c r="W116" s="76"/>
      <c r="X116" s="76"/>
      <c r="Y116" s="76"/>
      <c r="Z116" s="76"/>
      <c r="AA116" s="76"/>
      <c r="AB116" s="76"/>
      <c r="AC116" s="76"/>
      <c r="AD116" s="76"/>
      <c r="AE116" s="76"/>
    </row>
    <row r="117" spans="1:65" s="2" customFormat="1" ht="22.9" customHeight="1">
      <c r="A117" s="22"/>
      <c r="B117" s="127"/>
      <c r="C117" s="172" t="s">
        <v>122</v>
      </c>
      <c r="D117" s="128"/>
      <c r="E117" s="128"/>
      <c r="F117" s="128"/>
      <c r="G117" s="128"/>
      <c r="H117" s="128"/>
      <c r="I117" s="22"/>
      <c r="J117" s="203">
        <f>BK117</f>
        <v>0</v>
      </c>
      <c r="K117" s="128"/>
      <c r="L117" s="23"/>
      <c r="M117" s="44"/>
      <c r="N117" s="35"/>
      <c r="O117" s="45"/>
      <c r="P117" s="79">
        <f>P118</f>
        <v>0</v>
      </c>
      <c r="Q117" s="45"/>
      <c r="R117" s="79">
        <f>R118</f>
        <v>0</v>
      </c>
      <c r="S117" s="45"/>
      <c r="T117" s="80">
        <f>T118</f>
        <v>0</v>
      </c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T117" s="14" t="s">
        <v>76</v>
      </c>
      <c r="AU117" s="14" t="s">
        <v>101</v>
      </c>
      <c r="BK117" s="81">
        <f>BK118</f>
        <v>0</v>
      </c>
    </row>
    <row r="118" spans="1:65" s="12" customFormat="1" ht="25.9" customHeight="1">
      <c r="B118" s="173"/>
      <c r="C118" s="174"/>
      <c r="D118" s="175" t="s">
        <v>76</v>
      </c>
      <c r="E118" s="176" t="s">
        <v>410</v>
      </c>
      <c r="F118" s="176" t="s">
        <v>411</v>
      </c>
      <c r="G118" s="174"/>
      <c r="H118" s="174"/>
      <c r="I118" s="84"/>
      <c r="J118" s="204">
        <f>BK118</f>
        <v>0</v>
      </c>
      <c r="K118" s="174"/>
      <c r="L118" s="82"/>
      <c r="M118" s="85"/>
      <c r="N118" s="86"/>
      <c r="O118" s="86"/>
      <c r="P118" s="87">
        <f>SUM(P119:P134)</f>
        <v>0</v>
      </c>
      <c r="Q118" s="86"/>
      <c r="R118" s="87">
        <f>SUM(R119:R134)</f>
        <v>0</v>
      </c>
      <c r="S118" s="86"/>
      <c r="T118" s="88">
        <f>SUM(T119:T134)</f>
        <v>0</v>
      </c>
      <c r="AR118" s="83" t="s">
        <v>152</v>
      </c>
      <c r="AT118" s="89" t="s">
        <v>76</v>
      </c>
      <c r="AU118" s="89" t="s">
        <v>77</v>
      </c>
      <c r="AY118" s="83" t="s">
        <v>125</v>
      </c>
      <c r="BK118" s="90">
        <f>SUM(BK119:BK134)</f>
        <v>0</v>
      </c>
    </row>
    <row r="119" spans="1:65" s="2" customFormat="1" ht="16.5" customHeight="1">
      <c r="A119" s="22"/>
      <c r="B119" s="127"/>
      <c r="C119" s="178" t="s">
        <v>85</v>
      </c>
      <c r="D119" s="178" t="s">
        <v>127</v>
      </c>
      <c r="E119" s="179" t="s">
        <v>412</v>
      </c>
      <c r="F119" s="180" t="s">
        <v>413</v>
      </c>
      <c r="G119" s="181" t="s">
        <v>414</v>
      </c>
      <c r="H119" s="182">
        <v>1</v>
      </c>
      <c r="I119" s="91"/>
      <c r="J119" s="206">
        <f>ROUND(I119*H119,2)</f>
        <v>0</v>
      </c>
      <c r="K119" s="180" t="s">
        <v>1</v>
      </c>
      <c r="L119" s="23"/>
      <c r="M119" s="92" t="s">
        <v>1</v>
      </c>
      <c r="N119" s="93" t="s">
        <v>42</v>
      </c>
      <c r="O119" s="37"/>
      <c r="P119" s="94">
        <f>O119*H119</f>
        <v>0</v>
      </c>
      <c r="Q119" s="94">
        <v>0</v>
      </c>
      <c r="R119" s="94">
        <f>Q119*H119</f>
        <v>0</v>
      </c>
      <c r="S119" s="94">
        <v>0</v>
      </c>
      <c r="T119" s="95">
        <f>S119*H119</f>
        <v>0</v>
      </c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R119" s="96" t="s">
        <v>132</v>
      </c>
      <c r="AT119" s="96" t="s">
        <v>127</v>
      </c>
      <c r="AU119" s="96" t="s">
        <v>85</v>
      </c>
      <c r="AY119" s="14" t="s">
        <v>125</v>
      </c>
      <c r="BE119" s="97">
        <f>IF(N119="základní",J119,0)</f>
        <v>0</v>
      </c>
      <c r="BF119" s="97">
        <f>IF(N119="snížená",J119,0)</f>
        <v>0</v>
      </c>
      <c r="BG119" s="97">
        <f>IF(N119="zákl. přenesená",J119,0)</f>
        <v>0</v>
      </c>
      <c r="BH119" s="97">
        <f>IF(N119="sníž. přenesená",J119,0)</f>
        <v>0</v>
      </c>
      <c r="BI119" s="97">
        <f>IF(N119="nulová",J119,0)</f>
        <v>0</v>
      </c>
      <c r="BJ119" s="14" t="s">
        <v>85</v>
      </c>
      <c r="BK119" s="97">
        <f>ROUND(I119*H119,2)</f>
        <v>0</v>
      </c>
      <c r="BL119" s="14" t="s">
        <v>132</v>
      </c>
      <c r="BM119" s="96" t="s">
        <v>87</v>
      </c>
    </row>
    <row r="120" spans="1:65" s="2" customFormat="1" ht="11.25">
      <c r="A120" s="22"/>
      <c r="B120" s="127"/>
      <c r="C120" s="128"/>
      <c r="D120" s="183" t="s">
        <v>133</v>
      </c>
      <c r="E120" s="128"/>
      <c r="F120" s="184" t="s">
        <v>413</v>
      </c>
      <c r="G120" s="128"/>
      <c r="H120" s="128"/>
      <c r="I120" s="98"/>
      <c r="J120" s="128"/>
      <c r="K120" s="128"/>
      <c r="L120" s="23"/>
      <c r="M120" s="99"/>
      <c r="N120" s="100"/>
      <c r="O120" s="37"/>
      <c r="P120" s="37"/>
      <c r="Q120" s="37"/>
      <c r="R120" s="37"/>
      <c r="S120" s="37"/>
      <c r="T120" s="38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T120" s="14" t="s">
        <v>133</v>
      </c>
      <c r="AU120" s="14" t="s">
        <v>85</v>
      </c>
    </row>
    <row r="121" spans="1:65" s="2" customFormat="1" ht="24.2" customHeight="1">
      <c r="A121" s="22"/>
      <c r="B121" s="127"/>
      <c r="C121" s="178" t="s">
        <v>87</v>
      </c>
      <c r="D121" s="178" t="s">
        <v>127</v>
      </c>
      <c r="E121" s="179" t="s">
        <v>415</v>
      </c>
      <c r="F121" s="180" t="s">
        <v>416</v>
      </c>
      <c r="G121" s="181" t="s">
        <v>414</v>
      </c>
      <c r="H121" s="182">
        <v>1</v>
      </c>
      <c r="I121" s="91"/>
      <c r="J121" s="206">
        <f>ROUND(I121*H121,2)</f>
        <v>0</v>
      </c>
      <c r="K121" s="180" t="s">
        <v>1</v>
      </c>
      <c r="L121" s="23"/>
      <c r="M121" s="92" t="s">
        <v>1</v>
      </c>
      <c r="N121" s="93" t="s">
        <v>42</v>
      </c>
      <c r="O121" s="37"/>
      <c r="P121" s="94">
        <f>O121*H121</f>
        <v>0</v>
      </c>
      <c r="Q121" s="94">
        <v>0</v>
      </c>
      <c r="R121" s="94">
        <f>Q121*H121</f>
        <v>0</v>
      </c>
      <c r="S121" s="94">
        <v>0</v>
      </c>
      <c r="T121" s="95">
        <f>S121*H121</f>
        <v>0</v>
      </c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R121" s="96" t="s">
        <v>132</v>
      </c>
      <c r="AT121" s="96" t="s">
        <v>127</v>
      </c>
      <c r="AU121" s="96" t="s">
        <v>85</v>
      </c>
      <c r="AY121" s="14" t="s">
        <v>125</v>
      </c>
      <c r="BE121" s="97">
        <f>IF(N121="základní",J121,0)</f>
        <v>0</v>
      </c>
      <c r="BF121" s="97">
        <f>IF(N121="snížená",J121,0)</f>
        <v>0</v>
      </c>
      <c r="BG121" s="97">
        <f>IF(N121="zákl. přenesená",J121,0)</f>
        <v>0</v>
      </c>
      <c r="BH121" s="97">
        <f>IF(N121="sníž. přenesená",J121,0)</f>
        <v>0</v>
      </c>
      <c r="BI121" s="97">
        <f>IF(N121="nulová",J121,0)</f>
        <v>0</v>
      </c>
      <c r="BJ121" s="14" t="s">
        <v>85</v>
      </c>
      <c r="BK121" s="97">
        <f>ROUND(I121*H121,2)</f>
        <v>0</v>
      </c>
      <c r="BL121" s="14" t="s">
        <v>132</v>
      </c>
      <c r="BM121" s="96" t="s">
        <v>132</v>
      </c>
    </row>
    <row r="122" spans="1:65" s="2" customFormat="1" ht="19.5">
      <c r="A122" s="22"/>
      <c r="B122" s="127"/>
      <c r="C122" s="128"/>
      <c r="D122" s="183" t="s">
        <v>133</v>
      </c>
      <c r="E122" s="128"/>
      <c r="F122" s="184" t="s">
        <v>416</v>
      </c>
      <c r="G122" s="128"/>
      <c r="H122" s="128"/>
      <c r="I122" s="98"/>
      <c r="J122" s="128"/>
      <c r="K122" s="128"/>
      <c r="L122" s="23"/>
      <c r="M122" s="99"/>
      <c r="N122" s="100"/>
      <c r="O122" s="37"/>
      <c r="P122" s="37"/>
      <c r="Q122" s="37"/>
      <c r="R122" s="37"/>
      <c r="S122" s="37"/>
      <c r="T122" s="38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14" t="s">
        <v>133</v>
      </c>
      <c r="AU122" s="14" t="s">
        <v>85</v>
      </c>
    </row>
    <row r="123" spans="1:65" s="2" customFormat="1" ht="16.5" customHeight="1">
      <c r="A123" s="22"/>
      <c r="B123" s="127"/>
      <c r="C123" s="178" t="s">
        <v>141</v>
      </c>
      <c r="D123" s="178" t="s">
        <v>127</v>
      </c>
      <c r="E123" s="179" t="s">
        <v>417</v>
      </c>
      <c r="F123" s="180" t="s">
        <v>418</v>
      </c>
      <c r="G123" s="181" t="s">
        <v>414</v>
      </c>
      <c r="H123" s="182">
        <v>1</v>
      </c>
      <c r="I123" s="91"/>
      <c r="J123" s="206">
        <f>ROUND(I123*H123,2)</f>
        <v>0</v>
      </c>
      <c r="K123" s="180" t="s">
        <v>1</v>
      </c>
      <c r="L123" s="23"/>
      <c r="M123" s="92" t="s">
        <v>1</v>
      </c>
      <c r="N123" s="93" t="s">
        <v>42</v>
      </c>
      <c r="O123" s="37"/>
      <c r="P123" s="94">
        <f>O123*H123</f>
        <v>0</v>
      </c>
      <c r="Q123" s="94">
        <v>0</v>
      </c>
      <c r="R123" s="94">
        <f>Q123*H123</f>
        <v>0</v>
      </c>
      <c r="S123" s="94">
        <v>0</v>
      </c>
      <c r="T123" s="95">
        <f>S123*H123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R123" s="96" t="s">
        <v>132</v>
      </c>
      <c r="AT123" s="96" t="s">
        <v>127</v>
      </c>
      <c r="AU123" s="96" t="s">
        <v>85</v>
      </c>
      <c r="AY123" s="14" t="s">
        <v>125</v>
      </c>
      <c r="BE123" s="97">
        <f>IF(N123="základní",J123,0)</f>
        <v>0</v>
      </c>
      <c r="BF123" s="97">
        <f>IF(N123="snížená",J123,0)</f>
        <v>0</v>
      </c>
      <c r="BG123" s="97">
        <f>IF(N123="zákl. přenesená",J123,0)</f>
        <v>0</v>
      </c>
      <c r="BH123" s="97">
        <f>IF(N123="sníž. přenesená",J123,0)</f>
        <v>0</v>
      </c>
      <c r="BI123" s="97">
        <f>IF(N123="nulová",J123,0)</f>
        <v>0</v>
      </c>
      <c r="BJ123" s="14" t="s">
        <v>85</v>
      </c>
      <c r="BK123" s="97">
        <f>ROUND(I123*H123,2)</f>
        <v>0</v>
      </c>
      <c r="BL123" s="14" t="s">
        <v>132</v>
      </c>
      <c r="BM123" s="96" t="s">
        <v>144</v>
      </c>
    </row>
    <row r="124" spans="1:65" s="2" customFormat="1" ht="11.25">
      <c r="A124" s="22"/>
      <c r="B124" s="127"/>
      <c r="C124" s="128"/>
      <c r="D124" s="183" t="s">
        <v>133</v>
      </c>
      <c r="E124" s="128"/>
      <c r="F124" s="184" t="s">
        <v>418</v>
      </c>
      <c r="G124" s="128"/>
      <c r="H124" s="128"/>
      <c r="I124" s="98"/>
      <c r="J124" s="128"/>
      <c r="K124" s="128"/>
      <c r="L124" s="23"/>
      <c r="M124" s="99"/>
      <c r="N124" s="100"/>
      <c r="O124" s="37"/>
      <c r="P124" s="37"/>
      <c r="Q124" s="37"/>
      <c r="R124" s="37"/>
      <c r="S124" s="37"/>
      <c r="T124" s="38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T124" s="14" t="s">
        <v>133</v>
      </c>
      <c r="AU124" s="14" t="s">
        <v>85</v>
      </c>
    </row>
    <row r="125" spans="1:65" s="2" customFormat="1" ht="16.5" customHeight="1">
      <c r="A125" s="22"/>
      <c r="B125" s="127"/>
      <c r="C125" s="178" t="s">
        <v>132</v>
      </c>
      <c r="D125" s="178" t="s">
        <v>127</v>
      </c>
      <c r="E125" s="179" t="s">
        <v>419</v>
      </c>
      <c r="F125" s="180" t="s">
        <v>420</v>
      </c>
      <c r="G125" s="181" t="s">
        <v>414</v>
      </c>
      <c r="H125" s="182">
        <v>1</v>
      </c>
      <c r="I125" s="91"/>
      <c r="J125" s="206">
        <f>ROUND(I125*H125,2)</f>
        <v>0</v>
      </c>
      <c r="K125" s="180" t="s">
        <v>1</v>
      </c>
      <c r="L125" s="23"/>
      <c r="M125" s="92" t="s">
        <v>1</v>
      </c>
      <c r="N125" s="93" t="s">
        <v>42</v>
      </c>
      <c r="O125" s="37"/>
      <c r="P125" s="94">
        <f>O125*H125</f>
        <v>0</v>
      </c>
      <c r="Q125" s="94">
        <v>0</v>
      </c>
      <c r="R125" s="94">
        <f>Q125*H125</f>
        <v>0</v>
      </c>
      <c r="S125" s="94">
        <v>0</v>
      </c>
      <c r="T125" s="95">
        <f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96" t="s">
        <v>132</v>
      </c>
      <c r="AT125" s="96" t="s">
        <v>127</v>
      </c>
      <c r="AU125" s="96" t="s">
        <v>85</v>
      </c>
      <c r="AY125" s="14" t="s">
        <v>125</v>
      </c>
      <c r="BE125" s="97">
        <f>IF(N125="základní",J125,0)</f>
        <v>0</v>
      </c>
      <c r="BF125" s="97">
        <f>IF(N125="snížená",J125,0)</f>
        <v>0</v>
      </c>
      <c r="BG125" s="97">
        <f>IF(N125="zákl. přenesená",J125,0)</f>
        <v>0</v>
      </c>
      <c r="BH125" s="97">
        <f>IF(N125="sníž. přenesená",J125,0)</f>
        <v>0</v>
      </c>
      <c r="BI125" s="97">
        <f>IF(N125="nulová",J125,0)</f>
        <v>0</v>
      </c>
      <c r="BJ125" s="14" t="s">
        <v>85</v>
      </c>
      <c r="BK125" s="97">
        <f>ROUND(I125*H125,2)</f>
        <v>0</v>
      </c>
      <c r="BL125" s="14" t="s">
        <v>132</v>
      </c>
      <c r="BM125" s="96" t="s">
        <v>149</v>
      </c>
    </row>
    <row r="126" spans="1:65" s="2" customFormat="1" ht="11.25">
      <c r="A126" s="22"/>
      <c r="B126" s="127"/>
      <c r="C126" s="128"/>
      <c r="D126" s="183" t="s">
        <v>133</v>
      </c>
      <c r="E126" s="128"/>
      <c r="F126" s="184" t="s">
        <v>420</v>
      </c>
      <c r="G126" s="128"/>
      <c r="H126" s="128"/>
      <c r="I126" s="98"/>
      <c r="J126" s="128"/>
      <c r="K126" s="128"/>
      <c r="L126" s="23"/>
      <c r="M126" s="99"/>
      <c r="N126" s="100"/>
      <c r="O126" s="37"/>
      <c r="P126" s="37"/>
      <c r="Q126" s="37"/>
      <c r="R126" s="37"/>
      <c r="S126" s="37"/>
      <c r="T126" s="38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T126" s="14" t="s">
        <v>133</v>
      </c>
      <c r="AU126" s="14" t="s">
        <v>85</v>
      </c>
    </row>
    <row r="127" spans="1:65" s="2" customFormat="1" ht="16.5" customHeight="1">
      <c r="A127" s="22"/>
      <c r="B127" s="127"/>
      <c r="C127" s="178" t="s">
        <v>152</v>
      </c>
      <c r="D127" s="178" t="s">
        <v>127</v>
      </c>
      <c r="E127" s="179" t="s">
        <v>421</v>
      </c>
      <c r="F127" s="180" t="s">
        <v>422</v>
      </c>
      <c r="G127" s="181" t="s">
        <v>414</v>
      </c>
      <c r="H127" s="182">
        <v>1</v>
      </c>
      <c r="I127" s="91"/>
      <c r="J127" s="206">
        <f>ROUND(I127*H127,2)</f>
        <v>0</v>
      </c>
      <c r="K127" s="180" t="s">
        <v>1</v>
      </c>
      <c r="L127" s="23"/>
      <c r="M127" s="92" t="s">
        <v>1</v>
      </c>
      <c r="N127" s="93" t="s">
        <v>42</v>
      </c>
      <c r="O127" s="37"/>
      <c r="P127" s="94">
        <f>O127*H127</f>
        <v>0</v>
      </c>
      <c r="Q127" s="94">
        <v>0</v>
      </c>
      <c r="R127" s="94">
        <f>Q127*H127</f>
        <v>0</v>
      </c>
      <c r="S127" s="94">
        <v>0</v>
      </c>
      <c r="T127" s="95">
        <f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96" t="s">
        <v>132</v>
      </c>
      <c r="AT127" s="96" t="s">
        <v>127</v>
      </c>
      <c r="AU127" s="96" t="s">
        <v>85</v>
      </c>
      <c r="AY127" s="14" t="s">
        <v>125</v>
      </c>
      <c r="BE127" s="97">
        <f>IF(N127="základní",J127,0)</f>
        <v>0</v>
      </c>
      <c r="BF127" s="97">
        <f>IF(N127="snížená",J127,0)</f>
        <v>0</v>
      </c>
      <c r="BG127" s="97">
        <f>IF(N127="zákl. přenesená",J127,0)</f>
        <v>0</v>
      </c>
      <c r="BH127" s="97">
        <f>IF(N127="sníž. přenesená",J127,0)</f>
        <v>0</v>
      </c>
      <c r="BI127" s="97">
        <f>IF(N127="nulová",J127,0)</f>
        <v>0</v>
      </c>
      <c r="BJ127" s="14" t="s">
        <v>85</v>
      </c>
      <c r="BK127" s="97">
        <f>ROUND(I127*H127,2)</f>
        <v>0</v>
      </c>
      <c r="BL127" s="14" t="s">
        <v>132</v>
      </c>
      <c r="BM127" s="96" t="s">
        <v>155</v>
      </c>
    </row>
    <row r="128" spans="1:65" s="2" customFormat="1" ht="11.25">
      <c r="A128" s="22"/>
      <c r="B128" s="127"/>
      <c r="C128" s="128"/>
      <c r="D128" s="183" t="s">
        <v>133</v>
      </c>
      <c r="E128" s="128"/>
      <c r="F128" s="184" t="s">
        <v>422</v>
      </c>
      <c r="G128" s="128"/>
      <c r="H128" s="128"/>
      <c r="I128" s="98"/>
      <c r="J128" s="128"/>
      <c r="K128" s="128"/>
      <c r="L128" s="23"/>
      <c r="M128" s="99"/>
      <c r="N128" s="100"/>
      <c r="O128" s="37"/>
      <c r="P128" s="37"/>
      <c r="Q128" s="37"/>
      <c r="R128" s="37"/>
      <c r="S128" s="37"/>
      <c r="T128" s="38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T128" s="14" t="s">
        <v>133</v>
      </c>
      <c r="AU128" s="14" t="s">
        <v>85</v>
      </c>
    </row>
    <row r="129" spans="1:65" s="2" customFormat="1" ht="24.2" customHeight="1">
      <c r="A129" s="22"/>
      <c r="B129" s="127"/>
      <c r="C129" s="178" t="s">
        <v>144</v>
      </c>
      <c r="D129" s="178" t="s">
        <v>127</v>
      </c>
      <c r="E129" s="179" t="s">
        <v>423</v>
      </c>
      <c r="F129" s="180" t="s">
        <v>424</v>
      </c>
      <c r="G129" s="181" t="s">
        <v>414</v>
      </c>
      <c r="H129" s="182">
        <v>1</v>
      </c>
      <c r="I129" s="91"/>
      <c r="J129" s="206">
        <f>ROUND(I129*H129,2)</f>
        <v>0</v>
      </c>
      <c r="K129" s="180" t="s">
        <v>1</v>
      </c>
      <c r="L129" s="23"/>
      <c r="M129" s="92" t="s">
        <v>1</v>
      </c>
      <c r="N129" s="93" t="s">
        <v>42</v>
      </c>
      <c r="O129" s="37"/>
      <c r="P129" s="94">
        <f>O129*H129</f>
        <v>0</v>
      </c>
      <c r="Q129" s="94">
        <v>0</v>
      </c>
      <c r="R129" s="94">
        <f>Q129*H129</f>
        <v>0</v>
      </c>
      <c r="S129" s="94">
        <v>0</v>
      </c>
      <c r="T129" s="95">
        <f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96" t="s">
        <v>132</v>
      </c>
      <c r="AT129" s="96" t="s">
        <v>127</v>
      </c>
      <c r="AU129" s="96" t="s">
        <v>85</v>
      </c>
      <c r="AY129" s="14" t="s">
        <v>125</v>
      </c>
      <c r="BE129" s="97">
        <f>IF(N129="základní",J129,0)</f>
        <v>0</v>
      </c>
      <c r="BF129" s="97">
        <f>IF(N129="snížená",J129,0)</f>
        <v>0</v>
      </c>
      <c r="BG129" s="97">
        <f>IF(N129="zákl. přenesená",J129,0)</f>
        <v>0</v>
      </c>
      <c r="BH129" s="97">
        <f>IF(N129="sníž. přenesená",J129,0)</f>
        <v>0</v>
      </c>
      <c r="BI129" s="97">
        <f>IF(N129="nulová",J129,0)</f>
        <v>0</v>
      </c>
      <c r="BJ129" s="14" t="s">
        <v>85</v>
      </c>
      <c r="BK129" s="97">
        <f>ROUND(I129*H129,2)</f>
        <v>0</v>
      </c>
      <c r="BL129" s="14" t="s">
        <v>132</v>
      </c>
      <c r="BM129" s="96" t="s">
        <v>160</v>
      </c>
    </row>
    <row r="130" spans="1:65" s="2" customFormat="1" ht="11.25">
      <c r="A130" s="22"/>
      <c r="B130" s="127"/>
      <c r="C130" s="128"/>
      <c r="D130" s="183" t="s">
        <v>133</v>
      </c>
      <c r="E130" s="128"/>
      <c r="F130" s="184" t="s">
        <v>424</v>
      </c>
      <c r="G130" s="128"/>
      <c r="H130" s="128"/>
      <c r="I130" s="98"/>
      <c r="J130" s="128"/>
      <c r="K130" s="128"/>
      <c r="L130" s="23"/>
      <c r="M130" s="99"/>
      <c r="N130" s="100"/>
      <c r="O130" s="37"/>
      <c r="P130" s="37"/>
      <c r="Q130" s="37"/>
      <c r="R130" s="37"/>
      <c r="S130" s="37"/>
      <c r="T130" s="38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T130" s="14" t="s">
        <v>133</v>
      </c>
      <c r="AU130" s="14" t="s">
        <v>85</v>
      </c>
    </row>
    <row r="131" spans="1:65" s="2" customFormat="1" ht="44.25" customHeight="1">
      <c r="A131" s="22"/>
      <c r="B131" s="127"/>
      <c r="C131" s="178" t="s">
        <v>163</v>
      </c>
      <c r="D131" s="178" t="s">
        <v>127</v>
      </c>
      <c r="E131" s="179" t="s">
        <v>425</v>
      </c>
      <c r="F131" s="180" t="s">
        <v>426</v>
      </c>
      <c r="G131" s="181" t="s">
        <v>414</v>
      </c>
      <c r="H131" s="182">
        <v>1</v>
      </c>
      <c r="I131" s="91"/>
      <c r="J131" s="206">
        <f>ROUND(I131*H131,2)</f>
        <v>0</v>
      </c>
      <c r="K131" s="180" t="s">
        <v>1</v>
      </c>
      <c r="L131" s="23"/>
      <c r="M131" s="92" t="s">
        <v>1</v>
      </c>
      <c r="N131" s="93" t="s">
        <v>42</v>
      </c>
      <c r="O131" s="37"/>
      <c r="P131" s="94">
        <f>O131*H131</f>
        <v>0</v>
      </c>
      <c r="Q131" s="94">
        <v>0</v>
      </c>
      <c r="R131" s="94">
        <f>Q131*H131</f>
        <v>0</v>
      </c>
      <c r="S131" s="94">
        <v>0</v>
      </c>
      <c r="T131" s="95">
        <f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96" t="s">
        <v>132</v>
      </c>
      <c r="AT131" s="96" t="s">
        <v>127</v>
      </c>
      <c r="AU131" s="96" t="s">
        <v>85</v>
      </c>
      <c r="AY131" s="14" t="s">
        <v>125</v>
      </c>
      <c r="BE131" s="97">
        <f>IF(N131="základní",J131,0)</f>
        <v>0</v>
      </c>
      <c r="BF131" s="97">
        <f>IF(N131="snížená",J131,0)</f>
        <v>0</v>
      </c>
      <c r="BG131" s="97">
        <f>IF(N131="zákl. přenesená",J131,0)</f>
        <v>0</v>
      </c>
      <c r="BH131" s="97">
        <f>IF(N131="sníž. přenesená",J131,0)</f>
        <v>0</v>
      </c>
      <c r="BI131" s="97">
        <f>IF(N131="nulová",J131,0)</f>
        <v>0</v>
      </c>
      <c r="BJ131" s="14" t="s">
        <v>85</v>
      </c>
      <c r="BK131" s="97">
        <f>ROUND(I131*H131,2)</f>
        <v>0</v>
      </c>
      <c r="BL131" s="14" t="s">
        <v>132</v>
      </c>
      <c r="BM131" s="96" t="s">
        <v>166</v>
      </c>
    </row>
    <row r="132" spans="1:65" s="2" customFormat="1" ht="29.25">
      <c r="A132" s="22"/>
      <c r="B132" s="127"/>
      <c r="C132" s="128"/>
      <c r="D132" s="183" t="s">
        <v>133</v>
      </c>
      <c r="E132" s="128"/>
      <c r="F132" s="184" t="s">
        <v>426</v>
      </c>
      <c r="G132" s="128"/>
      <c r="H132" s="128"/>
      <c r="I132" s="98"/>
      <c r="J132" s="128"/>
      <c r="K132" s="128"/>
      <c r="L132" s="23"/>
      <c r="M132" s="99"/>
      <c r="N132" s="100"/>
      <c r="O132" s="37"/>
      <c r="P132" s="37"/>
      <c r="Q132" s="37"/>
      <c r="R132" s="37"/>
      <c r="S132" s="37"/>
      <c r="T132" s="38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14" t="s">
        <v>133</v>
      </c>
      <c r="AU132" s="14" t="s">
        <v>85</v>
      </c>
    </row>
    <row r="133" spans="1:65" s="2" customFormat="1" ht="24.2" customHeight="1">
      <c r="A133" s="22"/>
      <c r="B133" s="127"/>
      <c r="C133" s="178" t="s">
        <v>149</v>
      </c>
      <c r="D133" s="178" t="s">
        <v>127</v>
      </c>
      <c r="E133" s="179" t="s">
        <v>427</v>
      </c>
      <c r="F133" s="180" t="s">
        <v>428</v>
      </c>
      <c r="G133" s="181" t="s">
        <v>414</v>
      </c>
      <c r="H133" s="182">
        <v>1</v>
      </c>
      <c r="I133" s="91"/>
      <c r="J133" s="206">
        <f>ROUND(I133*H133,2)</f>
        <v>0</v>
      </c>
      <c r="K133" s="180" t="s">
        <v>1</v>
      </c>
      <c r="L133" s="23"/>
      <c r="M133" s="92" t="s">
        <v>1</v>
      </c>
      <c r="N133" s="93" t="s">
        <v>42</v>
      </c>
      <c r="O133" s="37"/>
      <c r="P133" s="94">
        <f>O133*H133</f>
        <v>0</v>
      </c>
      <c r="Q133" s="94">
        <v>0</v>
      </c>
      <c r="R133" s="94">
        <f>Q133*H133</f>
        <v>0</v>
      </c>
      <c r="S133" s="94">
        <v>0</v>
      </c>
      <c r="T133" s="95">
        <f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96" t="s">
        <v>132</v>
      </c>
      <c r="AT133" s="96" t="s">
        <v>127</v>
      </c>
      <c r="AU133" s="96" t="s">
        <v>85</v>
      </c>
      <c r="AY133" s="14" t="s">
        <v>125</v>
      </c>
      <c r="BE133" s="97">
        <f>IF(N133="základní",J133,0)</f>
        <v>0</v>
      </c>
      <c r="BF133" s="97">
        <f>IF(N133="snížená",J133,0)</f>
        <v>0</v>
      </c>
      <c r="BG133" s="97">
        <f>IF(N133="zákl. přenesená",J133,0)</f>
        <v>0</v>
      </c>
      <c r="BH133" s="97">
        <f>IF(N133="sníž. přenesená",J133,0)</f>
        <v>0</v>
      </c>
      <c r="BI133" s="97">
        <f>IF(N133="nulová",J133,0)</f>
        <v>0</v>
      </c>
      <c r="BJ133" s="14" t="s">
        <v>85</v>
      </c>
      <c r="BK133" s="97">
        <f>ROUND(I133*H133,2)</f>
        <v>0</v>
      </c>
      <c r="BL133" s="14" t="s">
        <v>132</v>
      </c>
      <c r="BM133" s="96" t="s">
        <v>171</v>
      </c>
    </row>
    <row r="134" spans="1:65" s="2" customFormat="1" ht="19.5">
      <c r="A134" s="22"/>
      <c r="B134" s="127"/>
      <c r="C134" s="128"/>
      <c r="D134" s="183" t="s">
        <v>133</v>
      </c>
      <c r="E134" s="128"/>
      <c r="F134" s="184" t="s">
        <v>429</v>
      </c>
      <c r="G134" s="128"/>
      <c r="H134" s="128"/>
      <c r="I134" s="98"/>
      <c r="J134" s="128"/>
      <c r="K134" s="128"/>
      <c r="L134" s="23"/>
      <c r="M134" s="105"/>
      <c r="N134" s="106"/>
      <c r="O134" s="107"/>
      <c r="P134" s="107"/>
      <c r="Q134" s="107"/>
      <c r="R134" s="107"/>
      <c r="S134" s="107"/>
      <c r="T134" s="108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T134" s="14" t="s">
        <v>133</v>
      </c>
      <c r="AU134" s="14" t="s">
        <v>85</v>
      </c>
    </row>
    <row r="135" spans="1:65" s="2" customFormat="1" ht="6.95" customHeight="1">
      <c r="A135" s="22"/>
      <c r="B135" s="155"/>
      <c r="C135" s="156"/>
      <c r="D135" s="156"/>
      <c r="E135" s="156"/>
      <c r="F135" s="156"/>
      <c r="G135" s="156"/>
      <c r="H135" s="156"/>
      <c r="I135" s="31"/>
      <c r="J135" s="156"/>
      <c r="K135" s="156"/>
      <c r="L135" s="23"/>
      <c r="M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</sheetData>
  <sheetProtection algorithmName="SHA-512" hashValue="mEKthCY4n1WDFEUW24GD1RbxLQ3Hv57XZAkRqpIBvlfztexceLRVZ09k73dOIjzuaKg89azDmj/3Amcb8H+vhg==" saltValue="pKShi646PUGy+rOxMapu8w==" spinCount="100000" sheet="1" formatCells="0" formatColumns="0" formatRows="0" insertColumns="0" insertRows="0" insertHyperlinks="0" deleteColumns="0" deleteRows="0" sort="0" autoFilter="0" pivotTables="0"/>
  <autoFilter ref="C116:K134" xr:uid="{00000000-0009-0000-0000-000003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Objekt 1 - Polní cesta RCH2</vt:lpstr>
      <vt:lpstr>Objekt 2 - Náhradní výsadba</vt:lpstr>
      <vt:lpstr>Objekt 3 - Vedlejší a ost...</vt:lpstr>
      <vt:lpstr>'Objekt 1 - Polní cesta RCH2'!Názvy_tisku</vt:lpstr>
      <vt:lpstr>'Objekt 2 - Náhradní výsadba'!Názvy_tisku</vt:lpstr>
      <vt:lpstr>'Objekt 3 - Vedlejší a ost...'!Názvy_tisku</vt:lpstr>
      <vt:lpstr>'Rekapitulace stavby'!Názvy_tisku</vt:lpstr>
      <vt:lpstr>'Objekt 1 - Polní cesta RCH2'!Oblast_tisku</vt:lpstr>
      <vt:lpstr>'Objekt 2 - Náhradní výsadba'!Oblast_tisku</vt:lpstr>
      <vt:lpstr>'Objekt 3 - Vedlejší a ost...'!Oblast_tisku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Kučera Jaroslav Ing.</dc:creator>
  <cp:lastModifiedBy>Kučera Jaroslav Ing.</cp:lastModifiedBy>
  <dcterms:created xsi:type="dcterms:W3CDTF">2023-04-04T08:20:37Z</dcterms:created>
  <dcterms:modified xsi:type="dcterms:W3CDTF">2023-04-04T08:30:41Z</dcterms:modified>
</cp:coreProperties>
</file>